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715" windowHeight="6870" firstSheet="4" activeTab="9"/>
  </bookViews>
  <sheets>
    <sheet name="现金流量表(全部投资)" sheetId="1" r:id="rId1"/>
    <sheet name="现金流量表(自有资金)" sheetId="2" r:id="rId2"/>
    <sheet name="损益表" sheetId="3" r:id="rId3"/>
    <sheet name="资金来源与运用表" sheetId="4" r:id="rId4"/>
    <sheet name="资产负债表" sheetId="5" r:id="rId5"/>
    <sheet name="总成本费用估算表" sheetId="6" r:id="rId6"/>
    <sheet name="固定资产折旧费估算表" sheetId="7" r:id="rId7"/>
    <sheet name="借款还本付息计算表" sheetId="8" r:id="rId8"/>
    <sheet name="评价指标" sheetId="9" r:id="rId9"/>
    <sheet name="敏感性分析" sheetId="10" r:id="rId10"/>
  </sheets>
  <externalReferences>
    <externalReference r:id="rId13"/>
  </externalReferences>
  <definedNames>
    <definedName name="anCost">#REF!</definedName>
    <definedName name="anInvest">#REF!</definedName>
    <definedName name="anOutput">#REF!</definedName>
    <definedName name="anPrice">#REF!</definedName>
    <definedName name="bWelfare">#REF!</definedName>
    <definedName name="Content_Part_Eight">#REF!</definedName>
    <definedName name="Content_Part_Five">#REF!</definedName>
    <definedName name="Content_Part_Four">#REF!</definedName>
    <definedName name="Content_Part_Nine">#REF!</definedName>
    <definedName name="Content_Part_One">#REF!</definedName>
    <definedName name="Content_Part_Seven">#REF!</definedName>
    <definedName name="Content_Part_Six">#REF!</definedName>
    <definedName name="Content_Part_Three">#REF!</definedName>
    <definedName name="Content_Part_Two">#REF!</definedName>
    <definedName name="ContralPlatform">#REF!</definedName>
    <definedName name="cPrice">#REF!</definedName>
    <definedName name="InportSpent">#REF!</definedName>
    <definedName name="IRR_After">'现金流量表(全部投资)'!$E$21</definedName>
    <definedName name="IRR_Befer">'现金流量表(全部投资)'!$E$22</definedName>
    <definedName name="IRR_Pasanal">'现金流量表(自有资金)'!$F$21</definedName>
    <definedName name="New_Source">#REF!</definedName>
    <definedName name="NPV_After">'现金流量表(全部投资)'!$H$21</definedName>
    <definedName name="NPV_Befer">'现金流量表(全部投资)'!$H$22</definedName>
    <definedName name="NPV_Pasanal">'现金流量表(自有资金)'!$J$21</definedName>
    <definedName name="Other_Tax">#REF!</definedName>
    <definedName name="Output_Price">#REF!</definedName>
    <definedName name="Part_Eight">#REF!</definedName>
    <definedName name="Part_Eight_00Conduct">#REF!</definedName>
    <definedName name="Part_Eight_1">#REF!</definedName>
    <definedName name="Part_Eight_2">#REF!</definedName>
    <definedName name="Part_Eight_3">#REF!</definedName>
    <definedName name="Part_Eight_4">#REF!</definedName>
    <definedName name="Part_Eight_5">#REF!</definedName>
    <definedName name="Part_Five">#REF!</definedName>
    <definedName name="Part_Five_00Conduct">#REF!</definedName>
    <definedName name="Part_Five_01">#REF!</definedName>
    <definedName name="Part_Five_02">#REF!</definedName>
    <definedName name="Part_Five_03">#REF!</definedName>
    <definedName name="Part_Five_1">#REF!</definedName>
    <definedName name="Part_Five_2">#REF!</definedName>
    <definedName name="Part_Five_3">#REF!</definedName>
    <definedName name="Part_Five_4">#REF!</definedName>
    <definedName name="Part_Five_41">#REF!</definedName>
    <definedName name="Part_Five_410">#REF!</definedName>
    <definedName name="Part_Five_42">#REF!</definedName>
    <definedName name="Part_Five_43">#REF!</definedName>
    <definedName name="Part_Five_44">#REF!</definedName>
    <definedName name="Part_Five_45">#REF!</definedName>
    <definedName name="Part_Five_46">#REF!</definedName>
    <definedName name="Part_Five_47">#REF!</definedName>
    <definedName name="Part_Five_48">#REF!</definedName>
    <definedName name="Part_Five_49">#REF!</definedName>
    <definedName name="Part_Five_5">#REF!</definedName>
    <definedName name="Part_Five_51">#REF!</definedName>
    <definedName name="Part_Five_52">#REF!</definedName>
    <definedName name="Part_Five_6">#REF!</definedName>
    <definedName name="Part_Five_60">#REF!</definedName>
    <definedName name="Part_Five_61">#REF!</definedName>
    <definedName name="Part_Five_62">#REF!</definedName>
    <definedName name="Part_Five_63">#REF!</definedName>
    <definedName name="Part_Five_64">#REF!</definedName>
    <definedName name="Part_Five_65">#REF!</definedName>
    <definedName name="Part_Five_66">#REF!</definedName>
    <definedName name="Part_Five_67">#REF!</definedName>
    <definedName name="Part_Five_68">#REF!</definedName>
    <definedName name="Part_Five_69">#REF!</definedName>
    <definedName name="Part_Five_7">#REF!</definedName>
    <definedName name="Part_Five_70">#REF!</definedName>
    <definedName name="Part_Five_71">#REF!</definedName>
    <definedName name="Part_Five_710">#REF!</definedName>
    <definedName name="Part_Five_711">#REF!</definedName>
    <definedName name="Part_Five_72">#REF!</definedName>
    <definedName name="Part_Five_73">#REF!</definedName>
    <definedName name="Part_Five_74">#REF!</definedName>
    <definedName name="Part_Five_75">#REF!</definedName>
    <definedName name="Part_Five_76">#REF!</definedName>
    <definedName name="Part_Five_77">#REF!</definedName>
    <definedName name="Part_Five_78">#REF!</definedName>
    <definedName name="Part_Five_79">#REF!</definedName>
    <definedName name="Part_Four">#REF!</definedName>
    <definedName name="Part_Four_1">#REF!</definedName>
    <definedName name="Part_Four_1.1">#REF!</definedName>
    <definedName name="Part_Four_1.2">#REF!</definedName>
    <definedName name="Part_Four_1.3">#REF!</definedName>
    <definedName name="Part_Four_1.4">#REF!</definedName>
    <definedName name="Part_Four_2">#REF!</definedName>
    <definedName name="Part_Four_3">#REF!</definedName>
    <definedName name="Part_Four_4">#REF!</definedName>
    <definedName name="Part_Four_5">#REF!</definedName>
    <definedName name="Part_Nine">#REF!</definedName>
    <definedName name="Part_Nine_1">#REF!</definedName>
    <definedName name="Part_Nine_11">#REF!</definedName>
    <definedName name="Part_Nine_12">#REF!</definedName>
    <definedName name="Part_Nine_Digit">#REF!</definedName>
    <definedName name="Part_One">#REF!</definedName>
    <definedName name="Part_One_1">#REF!</definedName>
    <definedName name="Part_One_1.1.1">#REF!</definedName>
    <definedName name="Part_One_1.1.2">#REF!</definedName>
    <definedName name="Part_One_1.2.1">#REF!</definedName>
    <definedName name="Part_One_1.2.2">#REF!</definedName>
    <definedName name="Part_One_1.2.3">#REF!</definedName>
    <definedName name="Part_One_1.3.1">#REF!</definedName>
    <definedName name="Part_One_1.3.2">#REF!</definedName>
    <definedName name="Part_One_1.4.1">#REF!</definedName>
    <definedName name="Part_One_2">#REF!</definedName>
    <definedName name="Part_One_2_dcn">#REF!</definedName>
    <definedName name="Part_One_2_jsq">#REF!</definedName>
    <definedName name="Part_One_2_kgn">#REF!</definedName>
    <definedName name="Part_One_2_scn">#REF!</definedName>
    <definedName name="Part_One_2_zbq">#REF!</definedName>
    <definedName name="Part_One_3">#REF!</definedName>
    <definedName name="Part_One_4">#REF!</definedName>
    <definedName name="Part_One_4_Gjn">#REF!</definedName>
    <definedName name="Part_One_4_Gyj">#REF!</definedName>
    <definedName name="Part_One_4_irr">#REF!</definedName>
    <definedName name="Part_One_4_Sds">#REF!</definedName>
    <definedName name="Part_One_5">#REF!</definedName>
    <definedName name="Part_One_5_jzn">#REF!</definedName>
    <definedName name="Part_Seven">#REF!</definedName>
    <definedName name="Part_Seven_00Conduct">#REF!</definedName>
    <definedName name="Part_Seven_01">#REF!</definedName>
    <definedName name="Part_Seven_02">#REF!</definedName>
    <definedName name="Part_Seven_1">#REF!</definedName>
    <definedName name="Part_Seven_11">#REF!</definedName>
    <definedName name="Part_Seven_12">#REF!</definedName>
    <definedName name="Part_Seven_13">#REF!</definedName>
    <definedName name="Part_Seven_14">#REF!</definedName>
    <definedName name="Part_Seven_15">#REF!</definedName>
    <definedName name="Part_Seven_2">#REF!</definedName>
    <definedName name="Part_Seven_21">#REF!</definedName>
    <definedName name="Part_Seven_210">#REF!</definedName>
    <definedName name="Part_Seven_211">#REF!</definedName>
    <definedName name="Part_Seven_212">#REF!</definedName>
    <definedName name="Part_Seven_22">#REF!</definedName>
    <definedName name="Part_Seven_23">#REF!</definedName>
    <definedName name="Part_Seven_24">#REF!</definedName>
    <definedName name="Part_Seven_25">#REF!</definedName>
    <definedName name="Part_Seven_26">#REF!</definedName>
    <definedName name="Part_Seven_27">#REF!</definedName>
    <definedName name="Part_Seven_28">#REF!</definedName>
    <definedName name="Part_Seven_29">#REF!</definedName>
    <definedName name="Part_Six">#REF!</definedName>
    <definedName name="Part_Six_00Conduct">#REF!</definedName>
    <definedName name="Part_Six_01">#REF!</definedName>
    <definedName name="Part_Six_02">#REF!</definedName>
    <definedName name="Part_Six_1">#REF!</definedName>
    <definedName name="Part_Six_1.2">#REF!</definedName>
    <definedName name="Part_Six_10">#REF!</definedName>
    <definedName name="Part_Six_11">#REF!</definedName>
    <definedName name="Part_Six_110">#REF!</definedName>
    <definedName name="Part_Six_111">#REF!</definedName>
    <definedName name="Part_Six_12">#REF!</definedName>
    <definedName name="Part_Six_13">#REF!</definedName>
    <definedName name="Part_Six_14">#REF!</definedName>
    <definedName name="Part_Six_15">#REF!</definedName>
    <definedName name="Part_Six_16">#REF!</definedName>
    <definedName name="Part_Six_17">#REF!</definedName>
    <definedName name="Part_Six_18">#REF!</definedName>
    <definedName name="Part_Six_19">#REF!</definedName>
    <definedName name="Part_Six_2">#REF!</definedName>
    <definedName name="Part_Six_3">#REF!</definedName>
    <definedName name="Part_Six_4">#REF!</definedName>
    <definedName name="Part_Six_40">#REF!</definedName>
    <definedName name="Part_Six_41">#REF!</definedName>
    <definedName name="Part_Six_42">#REF!</definedName>
    <definedName name="Part_Six_43">#REF!</definedName>
    <definedName name="Part_Six_44">#REF!</definedName>
    <definedName name="Part_Six_45">#REF!</definedName>
    <definedName name="Part_Six_46">#REF!</definedName>
    <definedName name="Part_Six_47">#REF!</definedName>
    <definedName name="Part_Six_48">#REF!</definedName>
    <definedName name="Part_Six_49">#REF!</definedName>
    <definedName name="Part_Ten_00Conduct">#REF!</definedName>
    <definedName name="Part_Ten_1">#REF!</definedName>
    <definedName name="Part_Ten_2">#REF!</definedName>
    <definedName name="Part_Ten_3">#REF!</definedName>
    <definedName name="Part_Ten_4">#REF!</definedName>
    <definedName name="Part_Ten_41">#REF!</definedName>
    <definedName name="Part_Ten_42">#REF!</definedName>
    <definedName name="Part_Three">#REF!</definedName>
    <definedName name="Part_Three_00">#REF!</definedName>
    <definedName name="Part_Three_00Conduct">#REF!</definedName>
    <definedName name="Part_Three_01">#REF!</definedName>
    <definedName name="Part_Three_02">#REF!</definedName>
    <definedName name="Part_Three_1">#REF!</definedName>
    <definedName name="Part_Three_11">#REF!</definedName>
    <definedName name="Part_Three_110">#REF!</definedName>
    <definedName name="Part_Three_12">#REF!</definedName>
    <definedName name="Part_Three_13">#REF!</definedName>
    <definedName name="Part_Three_14">#REF!</definedName>
    <definedName name="Part_Three_15">#REF!</definedName>
    <definedName name="Part_Three_16">#REF!</definedName>
    <definedName name="Part_Three_17">#REF!</definedName>
    <definedName name="Part_Three_18">#REF!</definedName>
    <definedName name="Part_Three_19">#REF!</definedName>
    <definedName name="Part_Three_2">#REF!</definedName>
    <definedName name="Part_Three_21">#REF!</definedName>
    <definedName name="Part_Three_210">#REF!</definedName>
    <definedName name="Part_Three_211">#REF!</definedName>
    <definedName name="Part_Three_212">#REF!</definedName>
    <definedName name="Part_Three_22">#REF!</definedName>
    <definedName name="Part_Three_23">#REF!</definedName>
    <definedName name="Part_Three_24">#REF!</definedName>
    <definedName name="Part_Three_25">#REF!</definedName>
    <definedName name="Part_Three_26">#REF!</definedName>
    <definedName name="Part_Three_27">#REF!</definedName>
    <definedName name="Part_Three_28">#REF!</definedName>
    <definedName name="Part_Three_29">#REF!</definedName>
    <definedName name="Part_Three_3">#REF!</definedName>
    <definedName name="Part_Three_30">#REF!</definedName>
    <definedName name="Part_Three_31">#REF!</definedName>
    <definedName name="Part_Three_32">#REF!</definedName>
    <definedName name="Part_Three_33">#REF!</definedName>
    <definedName name="Part_Three_34">#REF!</definedName>
    <definedName name="Part_Three_35">#REF!</definedName>
    <definedName name="Part_Three_36">#REF!</definedName>
    <definedName name="Part_Three_37">#REF!</definedName>
    <definedName name="Part_Three_38">#REF!</definedName>
    <definedName name="Part_Three_39">#REF!</definedName>
    <definedName name="Part_Two">#REF!</definedName>
    <definedName name="Part_Two_01">#REF!</definedName>
    <definedName name="Part_Two_02">#REF!</definedName>
    <definedName name="Part_Two_1">#REF!</definedName>
    <definedName name="Part_Two_2">#REF!</definedName>
    <definedName name="Part_Two_3">#REF!</definedName>
    <definedName name="Part_Two_4">#REF!</definedName>
    <definedName name="Part_Two_NewProject">#REF!</definedName>
    <definedName name="Part_Two_Num">#REF!</definedName>
    <definedName name="Part_Two_NumOfOld">#REF!</definedName>
    <definedName name="Part_Two_Product0">#REF!</definedName>
    <definedName name="Part_Two_Product1">#REF!</definedName>
    <definedName name="Part_Two_Product2">#REF!</definedName>
    <definedName name="Part_Two_Product3">#REF!</definedName>
    <definedName name="Part_Two_Product4">#REF!</definedName>
    <definedName name="Part_Two_Product5">#REF!</definedName>
    <definedName name="Part_Two_Product6">#REF!</definedName>
    <definedName name="Part_Two_Product7">#REF!</definedName>
    <definedName name="Part_Two_Product8">#REF!</definedName>
    <definedName name="Part_Two_Product9">#REF!</definedName>
    <definedName name="Part6_Digit">#REF!</definedName>
    <definedName name="_xlnm.Print_Area" localSheetId="6">'固定资产折旧费估算表'!$D$5:$W$68</definedName>
    <definedName name="_xlnm.Print_Area" localSheetId="7">'借款还本付息计算表'!$D$5:$W$26</definedName>
    <definedName name="_xlnm.Print_Area" localSheetId="2">'损益表'!$D$5:$W$20</definedName>
    <definedName name="_xlnm.Print_Area" localSheetId="0">'现金流量表(全部投资)'!$D$5:$W$22</definedName>
    <definedName name="_xlnm.Print_Area" localSheetId="1">'现金流量表(自有资金)'!$D$5:$W$21</definedName>
    <definedName name="_xlnm.Print_Area" localSheetId="4">'资产负债表'!$D$5:$W$27</definedName>
    <definedName name="_xlnm.Print_Area" localSheetId="3">'资金来源与运用表'!$D$5:$W$22</definedName>
    <definedName name="_xlnm.Print_Area" localSheetId="5">'总成本费用估算表'!$D$5:$W$23</definedName>
    <definedName name="_xlnm.Print_Titles" localSheetId="6">'固定资产折旧费估算表'!$B:$C,'固定资产折旧费估算表'!$2:$4</definedName>
    <definedName name="_xlnm.Print_Titles" localSheetId="7">'借款还本付息计算表'!$B:$C,'借款还本付息计算表'!$2:$4</definedName>
    <definedName name="_xlnm.Print_Titles" localSheetId="2">'损益表'!$B:$C,'损益表'!$2:$4</definedName>
    <definedName name="_xlnm.Print_Titles" localSheetId="0">'现金流量表(全部投资)'!$B:$C,'现金流量表(全部投资)'!$2:$4</definedName>
    <definedName name="_xlnm.Print_Titles" localSheetId="1">'现金流量表(自有资金)'!$B:$C,'现金流量表(自有资金)'!$2:$4</definedName>
    <definedName name="_xlnm.Print_Titles" localSheetId="4">'资产负债表'!$B:$C,'资产负债表'!$2:$4</definedName>
    <definedName name="_xlnm.Print_Titles" localSheetId="3">'资金来源与运用表'!$B:$C,'资金来源与运用表'!$2:$4</definedName>
    <definedName name="_xlnm.Print_Titles" localSheetId="5">'总成本费用估算表'!$B:$C,'总成本费用估算表'!$2:$4</definedName>
    <definedName name="Return_After">'现金流量表(全部投资)'!$K$21</definedName>
    <definedName name="Return_Befer">'现金流量表(全部投资)'!$K$22</definedName>
    <definedName name="RETURN_MUNEY">'借款还本付息计算表'!$H$26</definedName>
    <definedName name="Style_Invest">#REF!</definedName>
    <definedName name="Style_Tax">#REF!</definedName>
    <definedName name="Tax">#REF!</definedName>
    <definedName name="TotalCheck3">#REF!</definedName>
    <definedName name="熟练系数" localSheetId="9">#REF!</definedName>
    <definedName name="熟练系数" localSheetId="8">#REF!</definedName>
  </definedNames>
  <calcPr fullCalcOnLoad="1"/>
</workbook>
</file>

<file path=xl/sharedStrings.xml><?xml version="1.0" encoding="utf-8"?>
<sst xmlns="http://schemas.openxmlformats.org/spreadsheetml/2006/main" count="491" uniqueCount="265">
  <si>
    <t>现金流量表（全部投资）</t>
  </si>
  <si>
    <t>序号</t>
  </si>
  <si>
    <t>项目</t>
  </si>
  <si>
    <t>合计</t>
  </si>
  <si>
    <t>建设期</t>
  </si>
  <si>
    <t>交叉期</t>
  </si>
  <si>
    <t>生产期</t>
  </si>
  <si>
    <t>1(2006)</t>
  </si>
  <si>
    <t>2(2007)</t>
  </si>
  <si>
    <t>3(2008)</t>
  </si>
  <si>
    <t>4(2009)</t>
  </si>
  <si>
    <t>5(2010)</t>
  </si>
  <si>
    <t>6(2011)</t>
  </si>
  <si>
    <t>7(2012)</t>
  </si>
  <si>
    <t>8(2013)</t>
  </si>
  <si>
    <t>9(2014)</t>
  </si>
  <si>
    <t>10(2015)</t>
  </si>
  <si>
    <t>11(2016)</t>
  </si>
  <si>
    <t>12(2017)</t>
  </si>
  <si>
    <t>13(2018)</t>
  </si>
  <si>
    <t>14(2019)</t>
  </si>
  <si>
    <t>15(2020)</t>
  </si>
  <si>
    <t>现金流入</t>
  </si>
  <si>
    <t>产品销售(营业)收入</t>
  </si>
  <si>
    <t>回收固定资产余值</t>
  </si>
  <si>
    <t>回收流动资金</t>
  </si>
  <si>
    <t>现金流出</t>
  </si>
  <si>
    <t>流动资金</t>
  </si>
  <si>
    <t>经营成本</t>
  </si>
  <si>
    <t>增值税</t>
  </si>
  <si>
    <t>销售税金及附加</t>
  </si>
  <si>
    <t>所得税</t>
  </si>
  <si>
    <t>净现金流量</t>
  </si>
  <si>
    <t>累计净现金流量</t>
  </si>
  <si>
    <t>所得税前净现金流量</t>
  </si>
  <si>
    <t>所得税前累计净现金流量</t>
  </si>
  <si>
    <t>现金流量表（自有资金）</t>
  </si>
  <si>
    <t>自有资金</t>
  </si>
  <si>
    <t>借款本金偿还</t>
  </si>
  <si>
    <t>借款利息支付</t>
  </si>
  <si>
    <t>损益表</t>
  </si>
  <si>
    <t xml:space="preserve">总成本费用 </t>
  </si>
  <si>
    <t>利润总额(1-2-3-4)</t>
  </si>
  <si>
    <t>弥补以前年度亏损</t>
  </si>
  <si>
    <t>法定盈余公积金</t>
  </si>
  <si>
    <t>法定公益金</t>
  </si>
  <si>
    <t>可供分配利润</t>
  </si>
  <si>
    <t>任意盈余公积金</t>
  </si>
  <si>
    <t>应付利润</t>
  </si>
  <si>
    <t>未分配利润</t>
  </si>
  <si>
    <t>累计未分配利润</t>
  </si>
  <si>
    <t>资金来源与运用表</t>
  </si>
  <si>
    <t>资金来源</t>
  </si>
  <si>
    <t>利润总额</t>
  </si>
  <si>
    <t>折旧费</t>
  </si>
  <si>
    <t>摊销费</t>
  </si>
  <si>
    <t>长期借款</t>
  </si>
  <si>
    <t>流动资金借款</t>
  </si>
  <si>
    <t>资金运用</t>
  </si>
  <si>
    <t>建设期利息</t>
  </si>
  <si>
    <t>长期借款本金偿还</t>
  </si>
  <si>
    <t>盈余资金</t>
  </si>
  <si>
    <t>累计盈余资金</t>
  </si>
  <si>
    <t>资产负债表</t>
  </si>
  <si>
    <t>资产</t>
  </si>
  <si>
    <t>流动资产总值</t>
  </si>
  <si>
    <t>1.1.1</t>
  </si>
  <si>
    <t>应收帐款</t>
  </si>
  <si>
    <t>1.1.2</t>
  </si>
  <si>
    <t>存货</t>
  </si>
  <si>
    <t>1.1.3</t>
  </si>
  <si>
    <t>现金</t>
  </si>
  <si>
    <t>1.1.4</t>
  </si>
  <si>
    <t>在建工程</t>
  </si>
  <si>
    <t>固定资产净值</t>
  </si>
  <si>
    <t>无形及递延资产净值</t>
  </si>
  <si>
    <t>负债及所有者权益</t>
  </si>
  <si>
    <t>流动负债总值</t>
  </si>
  <si>
    <t>2.1.1</t>
  </si>
  <si>
    <t>应付帐款</t>
  </si>
  <si>
    <t>2.1.2</t>
  </si>
  <si>
    <t>负债小计</t>
  </si>
  <si>
    <t>所有者权益</t>
  </si>
  <si>
    <t>2.3.1</t>
  </si>
  <si>
    <t>资本金</t>
  </si>
  <si>
    <t>累计盈余公积金</t>
  </si>
  <si>
    <t>总成本费用估算表</t>
  </si>
  <si>
    <t>产品成本(综合)</t>
  </si>
  <si>
    <t xml:space="preserve"> 1</t>
  </si>
  <si>
    <t xml:space="preserve"> 1.1</t>
  </si>
  <si>
    <t>外购原材料</t>
  </si>
  <si>
    <t xml:space="preserve"> 1.2</t>
  </si>
  <si>
    <t>外购燃料及动力</t>
  </si>
  <si>
    <t xml:space="preserve"> 1.3</t>
  </si>
  <si>
    <t>工资</t>
  </si>
  <si>
    <t>其他费用</t>
  </si>
  <si>
    <t xml:space="preserve"> 2</t>
  </si>
  <si>
    <t>折旧、摊销及利息</t>
  </si>
  <si>
    <t xml:space="preserve"> 2.1</t>
  </si>
  <si>
    <t xml:space="preserve"> 2.2</t>
  </si>
  <si>
    <t xml:space="preserve"> 2.3</t>
  </si>
  <si>
    <t>利息支出</t>
  </si>
  <si>
    <t>建设投资借款利息</t>
  </si>
  <si>
    <t>流动资金借款利息</t>
  </si>
  <si>
    <t xml:space="preserve"> 3</t>
  </si>
  <si>
    <t>总成本费用</t>
  </si>
  <si>
    <t xml:space="preserve"> 3.1</t>
  </si>
  <si>
    <t>固定总成本</t>
  </si>
  <si>
    <t xml:space="preserve"> 3.2</t>
  </si>
  <si>
    <t>可变总成本</t>
  </si>
  <si>
    <t>固定资产折旧费估算表</t>
  </si>
  <si>
    <t>增加固定资产更新投资</t>
  </si>
  <si>
    <t>原值</t>
  </si>
  <si>
    <t>无形及递延资产投资</t>
  </si>
  <si>
    <t>增加固定资产投资</t>
  </si>
  <si>
    <t>折旧期满的固定资产</t>
  </si>
  <si>
    <t>1.1.5</t>
  </si>
  <si>
    <t>净值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</si>
  <si>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</si>
  <si>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</si>
  <si>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</si>
  <si>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</si>
  <si>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</si>
  <si>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</si>
  <si>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</si>
  <si>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</si>
  <si>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</si>
  <si>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</si>
  <si>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</si>
  <si>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</si>
  <si>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</si>
  <si>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</si>
  <si>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</si>
  <si>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借款还本付息计算表</t>
  </si>
  <si>
    <t>本年借款</t>
  </si>
  <si>
    <t>本年应计利息(建设期)</t>
  </si>
  <si>
    <t>本年应计利息(生产期)</t>
  </si>
  <si>
    <t>1.5</t>
  </si>
  <si>
    <t>本年还本</t>
  </si>
  <si>
    <t>1.5.1</t>
  </si>
  <si>
    <t>本年未分配利润</t>
  </si>
  <si>
    <t>基本折旧</t>
  </si>
  <si>
    <t>用于偿还借款</t>
  </si>
  <si>
    <t>1</t>
  </si>
  <si>
    <t>1.1</t>
  </si>
  <si>
    <t>建设投资(不含建设利息)</t>
  </si>
  <si>
    <r>
      <t>计算指标</t>
    </r>
    <r>
      <rPr>
        <sz val="12"/>
        <rFont val="幼圆"/>
        <family val="3"/>
      </rPr>
      <t>:</t>
    </r>
  </si>
  <si>
    <r>
      <t>财务内部收益率</t>
    </r>
    <r>
      <rPr>
        <sz val="10"/>
        <rFont val="Arial"/>
        <family val="2"/>
      </rPr>
      <t>(%)</t>
    </r>
  </si>
  <si>
    <r>
      <t>财务净现值</t>
    </r>
    <r>
      <rPr>
        <sz val="10"/>
        <rFont val="Arial"/>
        <family val="2"/>
      </rPr>
      <t>(</t>
    </r>
    <r>
      <rPr>
        <sz val="10"/>
        <rFont val="宋体"/>
        <family val="0"/>
      </rPr>
      <t>万元</t>
    </r>
    <r>
      <rPr>
        <sz val="10"/>
        <rFont val="Arial"/>
        <family val="2"/>
      </rPr>
      <t>)</t>
    </r>
  </si>
  <si>
    <r>
      <t>投资回收期</t>
    </r>
    <r>
      <rPr>
        <sz val="10"/>
        <rFont val="Arial"/>
        <family val="2"/>
      </rPr>
      <t>(</t>
    </r>
    <r>
      <rPr>
        <sz val="10"/>
        <rFont val="宋体"/>
        <family val="0"/>
      </rPr>
      <t>年</t>
    </r>
    <r>
      <rPr>
        <sz val="10"/>
        <rFont val="Arial"/>
        <family val="2"/>
      </rPr>
      <t>)</t>
    </r>
  </si>
  <si>
    <r>
      <t>所得税后</t>
    </r>
    <r>
      <rPr>
        <sz val="12"/>
        <rFont val="幼圆"/>
        <family val="3"/>
      </rPr>
      <t>:</t>
    </r>
  </si>
  <si>
    <r>
      <t>所得税前</t>
    </r>
    <r>
      <rPr>
        <sz val="12"/>
        <rFont val="幼圆"/>
        <family val="3"/>
      </rPr>
      <t>:</t>
    </r>
  </si>
  <si>
    <t>流动资金借款偿还</t>
  </si>
  <si>
    <t>增值税</t>
  </si>
  <si>
    <t>所得税</t>
  </si>
  <si>
    <t>税后利润(7-8)</t>
  </si>
  <si>
    <r>
      <t>流动资金借款</t>
    </r>
    <r>
      <rPr>
        <sz val="10"/>
        <rFont val="宋体"/>
        <family val="0"/>
      </rPr>
      <t>本金偿还</t>
    </r>
  </si>
  <si>
    <r>
      <t>资产负债率（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宋体"/>
        <family val="0"/>
      </rPr>
      <t>）</t>
    </r>
  </si>
  <si>
    <r>
      <t>流动比率（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宋体"/>
        <family val="0"/>
      </rPr>
      <t>）</t>
    </r>
  </si>
  <si>
    <r>
      <t>速动比率（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宋体"/>
        <family val="0"/>
      </rPr>
      <t>）</t>
    </r>
  </si>
  <si>
    <r>
      <t>产权比率（</t>
    </r>
    <r>
      <rPr>
        <sz val="10"/>
        <rFont val="Times New Roman"/>
        <family val="1"/>
      </rPr>
      <t>%</t>
    </r>
    <r>
      <rPr>
        <sz val="10"/>
        <rFont val="幼圆"/>
        <family val="3"/>
      </rPr>
      <t>）</t>
    </r>
  </si>
  <si>
    <t xml:space="preserve"> 01</t>
  </si>
  <si>
    <t>固定资产合计</t>
  </si>
  <si>
    <t xml:space="preserve"> 01.1</t>
  </si>
  <si>
    <t>原值</t>
  </si>
  <si>
    <t xml:space="preserve"> 01.2</t>
  </si>
  <si>
    <r>
      <t>折旧费</t>
    </r>
  </si>
  <si>
    <t xml:space="preserve"> 01.3</t>
  </si>
  <si>
    <t>增加固定资产投资</t>
  </si>
  <si>
    <t xml:space="preserve"> 01.4</t>
  </si>
  <si>
    <t xml:space="preserve"> 01.5</t>
  </si>
  <si>
    <t>净值</t>
  </si>
  <si>
    <t xml:space="preserve"> 02</t>
  </si>
  <si>
    <t>无形及递延资产合计</t>
  </si>
  <si>
    <t xml:space="preserve"> 02.1</t>
  </si>
  <si>
    <t xml:space="preserve"> 02.2</t>
  </si>
  <si>
    <t xml:space="preserve"> 02.3</t>
  </si>
  <si>
    <t xml:space="preserve"> 02.4</t>
  </si>
  <si>
    <t>借款及还本付息</t>
  </si>
  <si>
    <t>年初借款本息累计</t>
  </si>
  <si>
    <t>1.1.1</t>
  </si>
  <si>
    <t>1.2</t>
  </si>
  <si>
    <t>1.2.1</t>
  </si>
  <si>
    <t>1.3</t>
  </si>
  <si>
    <t>1.3.1</t>
  </si>
  <si>
    <t>1.4</t>
  </si>
  <si>
    <t>本年结余资金</t>
  </si>
  <si>
    <t>累计结余资金</t>
  </si>
  <si>
    <r>
      <t>偿债覆盖率</t>
    </r>
    <r>
      <rPr>
        <b/>
        <sz val="10"/>
        <rFont val="Times New Roman"/>
        <family val="1"/>
      </rPr>
      <t>(%)</t>
    </r>
  </si>
  <si>
    <r>
      <t>现金流量比率</t>
    </r>
    <r>
      <rPr>
        <b/>
        <sz val="10"/>
        <rFont val="Times New Roman"/>
        <family val="1"/>
      </rPr>
      <t>(%)</t>
    </r>
  </si>
  <si>
    <r>
      <t>利息保障率</t>
    </r>
    <r>
      <rPr>
        <b/>
        <sz val="10"/>
        <rFont val="Times New Roman"/>
        <family val="1"/>
      </rPr>
      <t>(%)</t>
    </r>
  </si>
  <si>
    <t>投资借款偿还期(年)</t>
  </si>
  <si>
    <t>年</t>
  </si>
  <si>
    <t>财务评价指标</t>
  </si>
  <si>
    <t>名称</t>
  </si>
  <si>
    <t>指标</t>
  </si>
  <si>
    <t>单位</t>
  </si>
  <si>
    <t>税后内部收益率（全部投资）</t>
  </si>
  <si>
    <t>%</t>
  </si>
  <si>
    <t>税前内部收益率（全部投资）</t>
  </si>
  <si>
    <t>内部收益率（自有资金）</t>
  </si>
  <si>
    <t>税后投资回收期</t>
  </si>
  <si>
    <t>年</t>
  </si>
  <si>
    <t>税前投资回收期</t>
  </si>
  <si>
    <t>税后财务净现值（全部投资）</t>
  </si>
  <si>
    <t>万元</t>
  </si>
  <si>
    <t>税前财务净现值（全部投资）</t>
  </si>
  <si>
    <t>财务净现值（自有资金）</t>
  </si>
  <si>
    <t>投资利润率</t>
  </si>
  <si>
    <t>投资利税率</t>
  </si>
  <si>
    <t>资本金利润率</t>
  </si>
  <si>
    <t>借款偿还期</t>
  </si>
  <si>
    <t>盈亏平衡点（产量的比例）</t>
  </si>
  <si>
    <t>敏感性分析</t>
  </si>
  <si>
    <t>项目</t>
  </si>
  <si>
    <t>财务内部收益率（%）</t>
  </si>
  <si>
    <t>投资回收期（年）</t>
  </si>
  <si>
    <t>净现值（万元）</t>
  </si>
  <si>
    <t>基本方案</t>
  </si>
  <si>
    <t>投资</t>
  </si>
  <si>
    <t>售价</t>
  </si>
  <si>
    <t>成本</t>
  </si>
  <si>
    <t>产量</t>
  </si>
  <si>
    <t>2.2</t>
  </si>
  <si>
    <t>2.3</t>
  </si>
  <si>
    <t>2.4</t>
  </si>
  <si>
    <t>2.5</t>
  </si>
  <si>
    <t>2.6</t>
  </si>
  <si>
    <t>2.7</t>
  </si>
  <si>
    <t>2.8</t>
  </si>
  <si>
    <t>1.6</t>
  </si>
  <si>
    <t>1.7</t>
  </si>
  <si>
    <t>1.8</t>
  </si>
  <si>
    <t>2.3.2</t>
  </si>
  <si>
    <t>2.3.3</t>
  </si>
  <si>
    <t>制造费用</t>
  </si>
  <si>
    <t>管理费用</t>
  </si>
  <si>
    <r>
      <t xml:space="preserve">  </t>
    </r>
    <r>
      <rPr>
        <sz val="10"/>
        <rFont val="幼圆"/>
        <family val="3"/>
      </rPr>
      <t>1.4</t>
    </r>
  </si>
  <si>
    <r>
      <t xml:space="preserve">  </t>
    </r>
    <r>
      <rPr>
        <sz val="10"/>
        <rFont val="幼圆"/>
        <family val="3"/>
      </rPr>
      <t>1.5</t>
    </r>
  </si>
  <si>
    <r>
      <t xml:space="preserve">  </t>
    </r>
    <r>
      <rPr>
        <sz val="10"/>
        <rFont val="幼圆"/>
        <family val="3"/>
      </rPr>
      <t>1.6</t>
    </r>
  </si>
  <si>
    <r>
      <t xml:space="preserve">  </t>
    </r>
    <r>
      <rPr>
        <sz val="10"/>
        <rFont val="幼圆"/>
        <family val="3"/>
      </rPr>
      <t>1.7</t>
    </r>
  </si>
  <si>
    <r>
      <t xml:space="preserve">  </t>
    </r>
    <r>
      <rPr>
        <sz val="10"/>
        <rFont val="幼圆"/>
        <family val="3"/>
      </rPr>
      <t>1.8</t>
    </r>
  </si>
  <si>
    <t>房屋建筑物</t>
  </si>
  <si>
    <t>设备</t>
  </si>
  <si>
    <t>土地</t>
  </si>
  <si>
    <t>其他资产</t>
  </si>
  <si>
    <t>还款来源</t>
  </si>
  <si>
    <t>3</t>
  </si>
  <si>
    <t>4</t>
  </si>
  <si>
    <t>5</t>
  </si>
  <si>
    <t>6</t>
  </si>
  <si>
    <t>7</t>
  </si>
  <si>
    <t>8</t>
  </si>
  <si>
    <r>
      <t>附表</t>
    </r>
    <r>
      <rPr>
        <sz val="10"/>
        <rFont val="Arial"/>
        <family val="2"/>
      </rPr>
      <t>14-3</t>
    </r>
  </si>
  <si>
    <r>
      <t>附表</t>
    </r>
    <r>
      <rPr>
        <sz val="10"/>
        <rFont val="Arial"/>
        <family val="2"/>
      </rPr>
      <t>14-2</t>
    </r>
  </si>
  <si>
    <r>
      <t>附表</t>
    </r>
    <r>
      <rPr>
        <sz val="10"/>
        <rFont val="Arial"/>
        <family val="2"/>
      </rPr>
      <t>14-1</t>
    </r>
  </si>
  <si>
    <r>
      <t>附表</t>
    </r>
    <r>
      <rPr>
        <sz val="10"/>
        <rFont val="Arial"/>
        <family val="2"/>
      </rPr>
      <t>14-6</t>
    </r>
  </si>
  <si>
    <r>
      <t>附表</t>
    </r>
    <r>
      <rPr>
        <sz val="10"/>
        <rFont val="Arial"/>
        <family val="2"/>
      </rPr>
      <t>14-7</t>
    </r>
  </si>
  <si>
    <r>
      <t>附表</t>
    </r>
    <r>
      <rPr>
        <sz val="10"/>
        <rFont val="Arial"/>
        <family val="2"/>
      </rPr>
      <t>14-4</t>
    </r>
  </si>
  <si>
    <r>
      <t>附表</t>
    </r>
    <r>
      <rPr>
        <sz val="10"/>
        <rFont val="Arial"/>
        <family val="2"/>
      </rPr>
      <t>14-5</t>
    </r>
  </si>
  <si>
    <t xml:space="preserve">   2.3.1</t>
  </si>
  <si>
    <t xml:space="preserve">   2.3.2</t>
  </si>
  <si>
    <t>维修费</t>
  </si>
  <si>
    <t>销售费用</t>
  </si>
  <si>
    <t>应纳税所得额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</si>
</sst>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);[Red]\(0.00\)"/>
    <numFmt numFmtId="180" formatCode="0.000000"/>
    <numFmt numFmtId="181" formatCode="0.00000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0.00_ "/>
    <numFmt numFmtId="191" formatCode="0.0000_);[Red]\(0.0000\)"/>
    <numFmt numFmtId="192" formatCode="0.000_);[Red]\(0.000\)"/>
    <numFmt numFmtId="193" formatCode="0.0000000_);[Red]\(0.0000000\)"/>
    <numFmt numFmtId="194" formatCode="0.000000_);[Red]\(0.000000\)"/>
    <numFmt numFmtId="195" formatCode="0.00000_);[Red]\(0.00000\)"/>
    <numFmt numFmtId="196" formatCode="0.0_);[Red]\(0.0\)"/>
    <numFmt numFmtId="197" formatCode="0.0%"/>
    <numFmt numFmtId="198" formatCode="0.0000000"/>
    <numFmt numFmtId="199" formatCode="0.0000000000"/>
    <numFmt numFmtId="200" formatCode="0.000000000"/>
    <numFmt numFmtId="201" formatCode="0.00000000"/>
    <numFmt numFmtId="202" formatCode="0.000000000000_);[Red]\(0.000000000000\)"/>
    <numFmt numFmtId="203" formatCode="0.00000000000_);[Red]\(0.00000000000\)"/>
    <numFmt numFmtId="204" formatCode="0.0000000000_);[Red]\(0.0000000000\)"/>
    <numFmt numFmtId="205" formatCode="0.000000000_);[Red]\(0.000000000\)"/>
    <numFmt numFmtId="206" formatCode="0.00000000_);[Red]\(0.00000000\)"/>
    <numFmt numFmtId="207" formatCode="0_);[Red]\(0\)"/>
    <numFmt numFmtId="208" formatCode="0_ "/>
    <numFmt numFmtId="209" formatCode="\+0.00_ "/>
    <numFmt numFmtId="210" formatCode="\+0%"/>
    <numFmt numFmtId="211" formatCode="\-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31">
    <font>
      <sz val="1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color indexed="9"/>
      <name val="宋体"/>
      <family val="0"/>
    </font>
    <font>
      <b/>
      <sz val="12"/>
      <color indexed="9"/>
      <name val="Arial"/>
      <family val="2"/>
    </font>
    <font>
      <b/>
      <sz val="10"/>
      <color indexed="9"/>
      <name val="宋体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幼圆"/>
      <family val="3"/>
    </font>
    <font>
      <sz val="10"/>
      <color indexed="8"/>
      <name val="Arial"/>
      <family val="2"/>
    </font>
    <font>
      <sz val="10"/>
      <name val="幼圆"/>
      <family val="3"/>
    </font>
    <font>
      <sz val="12"/>
      <name val="幼圆"/>
      <family val="3"/>
    </font>
    <font>
      <sz val="10"/>
      <name val="宋体"/>
      <family val="0"/>
    </font>
    <font>
      <b/>
      <sz val="10"/>
      <color indexed="8"/>
      <name val="幼圆"/>
      <family val="3"/>
    </font>
    <font>
      <sz val="10"/>
      <color indexed="8"/>
      <name val="幼圆"/>
      <family val="3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9"/>
      <name val="幼圆"/>
      <family val="3"/>
    </font>
    <font>
      <sz val="10"/>
      <color indexed="9"/>
      <name val="Arial"/>
      <family val="2"/>
    </font>
    <font>
      <b/>
      <sz val="10"/>
      <name val="Times New Roman"/>
      <family val="1"/>
    </font>
    <font>
      <b/>
      <u val="single"/>
      <sz val="18"/>
      <color indexed="10"/>
      <name val="隶书"/>
      <family val="3"/>
    </font>
    <font>
      <b/>
      <sz val="12"/>
      <color indexed="12"/>
      <name val="幼圆"/>
      <family val="3"/>
    </font>
    <font>
      <b/>
      <sz val="12"/>
      <color indexed="10"/>
      <name val="宋体"/>
      <family val="0"/>
    </font>
    <font>
      <b/>
      <sz val="20"/>
      <name val="幼圆"/>
      <family val="3"/>
    </font>
    <font>
      <b/>
      <sz val="12"/>
      <name val="幼圆"/>
      <family val="3"/>
    </font>
    <font>
      <b/>
      <sz val="12"/>
      <color indexed="8"/>
      <name val="幼圆"/>
      <family val="3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 hidden="1" locked="0"/>
    </xf>
    <xf numFmtId="0" fontId="8" fillId="2" borderId="1" xfId="0" applyFont="1" applyFill="1" applyBorder="1" applyAlignment="1" applyProtection="1">
      <alignment horizontal="centerContinuous" vertical="center"/>
      <protection hidden="1" locked="0"/>
    </xf>
    <xf numFmtId="0" fontId="9" fillId="2" borderId="1" xfId="0" applyFont="1" applyFill="1" applyBorder="1" applyAlignment="1" applyProtection="1">
      <alignment horizontal="centerContinuous" vertical="center"/>
      <protection hidden="1" locked="0"/>
    </xf>
    <xf numFmtId="0" fontId="9" fillId="2" borderId="1" xfId="0" applyFont="1" applyFill="1" applyBorder="1" applyAlignment="1" applyProtection="1">
      <alignment vertical="center"/>
      <protection hidden="1" locked="0"/>
    </xf>
    <xf numFmtId="0" fontId="9" fillId="2" borderId="1" xfId="0" applyFont="1" applyFill="1" applyBorder="1" applyAlignment="1" applyProtection="1">
      <alignment horizontal="center" vertical="center"/>
      <protection hidden="1" locked="0"/>
    </xf>
    <xf numFmtId="49" fontId="10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vertical="center"/>
      <protection hidden="1" locked="0"/>
    </xf>
    <xf numFmtId="49" fontId="12" fillId="3" borderId="1" xfId="0" applyNumberFormat="1" applyFont="1" applyFill="1" applyBorder="1" applyAlignment="1" quotePrefix="1">
      <alignment vertical="center"/>
    </xf>
    <xf numFmtId="0" fontId="13" fillId="3" borderId="1" xfId="0" applyFont="1" applyFill="1" applyBorder="1" applyAlignment="1">
      <alignment vertical="center"/>
    </xf>
    <xf numFmtId="49" fontId="12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 quotePrefix="1">
      <alignment horizontal="left" vertical="center"/>
    </xf>
    <xf numFmtId="0" fontId="0" fillId="3" borderId="2" xfId="0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 indent="1"/>
    </xf>
    <xf numFmtId="0" fontId="5" fillId="3" borderId="2" xfId="0" applyFont="1" applyFill="1" applyBorder="1" applyAlignment="1" applyProtection="1">
      <alignment vertical="center"/>
      <protection hidden="1" locked="0"/>
    </xf>
    <xf numFmtId="0" fontId="15" fillId="3" borderId="4" xfId="0" applyFont="1" applyFill="1" applyBorder="1" applyAlignment="1" applyProtection="1">
      <alignment vertical="center"/>
      <protection hidden="1" locked="0"/>
    </xf>
    <xf numFmtId="0" fontId="5" fillId="3" borderId="4" xfId="0" applyFont="1" applyFill="1" applyBorder="1" applyAlignment="1" applyProtection="1">
      <alignment vertical="center"/>
      <protection hidden="1" locked="0"/>
    </xf>
    <xf numFmtId="0" fontId="5" fillId="3" borderId="3" xfId="0" applyFont="1" applyFill="1" applyBorder="1" applyAlignment="1" applyProtection="1">
      <alignment vertical="center"/>
      <protection hidden="1" locked="0"/>
    </xf>
    <xf numFmtId="0" fontId="0" fillId="3" borderId="5" xfId="0" applyFill="1" applyBorder="1" applyAlignment="1">
      <alignment vertical="center"/>
    </xf>
    <xf numFmtId="0" fontId="11" fillId="3" borderId="6" xfId="0" applyFont="1" applyFill="1" applyBorder="1" applyAlignment="1">
      <alignment horizontal="left" vertical="center" indent="2"/>
    </xf>
    <xf numFmtId="0" fontId="5" fillId="3" borderId="5" xfId="0" applyFont="1" applyFill="1" applyBorder="1" applyAlignment="1" applyProtection="1">
      <alignment vertical="center"/>
      <protection hidden="1" locked="0"/>
    </xf>
    <xf numFmtId="179" fontId="5" fillId="3" borderId="0" xfId="0" applyNumberFormat="1" applyFont="1" applyFill="1" applyBorder="1" applyAlignment="1" applyProtection="1">
      <alignment vertical="center"/>
      <protection hidden="1" locked="0"/>
    </xf>
    <xf numFmtId="0" fontId="5" fillId="3" borderId="0" xfId="0" applyFont="1" applyFill="1" applyBorder="1" applyAlignment="1" applyProtection="1">
      <alignment vertical="center"/>
      <protection hidden="1" locked="0"/>
    </xf>
    <xf numFmtId="207" fontId="5" fillId="3" borderId="0" xfId="0" applyNumberFormat="1" applyFont="1" applyFill="1" applyBorder="1" applyAlignment="1" applyProtection="1">
      <alignment vertical="center"/>
      <protection hidden="1" locked="0"/>
    </xf>
    <xf numFmtId="0" fontId="5" fillId="3" borderId="6" xfId="0" applyFont="1" applyFill="1" applyBorder="1" applyAlignment="1" applyProtection="1">
      <alignment vertical="center"/>
      <protection hidden="1" locked="0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left" vertical="center" indent="2"/>
    </xf>
    <xf numFmtId="0" fontId="5" fillId="3" borderId="7" xfId="0" applyFont="1" applyFill="1" applyBorder="1" applyAlignment="1" applyProtection="1">
      <alignment vertical="center"/>
      <protection hidden="1" locked="0"/>
    </xf>
    <xf numFmtId="179" fontId="5" fillId="3" borderId="9" xfId="0" applyNumberFormat="1" applyFont="1" applyFill="1" applyBorder="1" applyAlignment="1" applyProtection="1">
      <alignment vertical="center"/>
      <protection hidden="1" locked="0"/>
    </xf>
    <xf numFmtId="0" fontId="5" fillId="3" borderId="9" xfId="0" applyFont="1" applyFill="1" applyBorder="1" applyAlignment="1" applyProtection="1">
      <alignment vertical="center"/>
      <protection hidden="1" locked="0"/>
    </xf>
    <xf numFmtId="207" fontId="5" fillId="3" borderId="9" xfId="0" applyNumberFormat="1" applyFont="1" applyFill="1" applyBorder="1" applyAlignment="1" applyProtection="1">
      <alignment vertical="center"/>
      <protection hidden="1" locked="0"/>
    </xf>
    <xf numFmtId="0" fontId="5" fillId="3" borderId="8" xfId="0" applyFont="1" applyFill="1" applyBorder="1" applyAlignment="1" applyProtection="1">
      <alignment vertical="center"/>
      <protection hidden="1" locked="0"/>
    </xf>
    <xf numFmtId="0" fontId="16" fillId="3" borderId="1" xfId="0" applyFont="1" applyFill="1" applyBorder="1" applyAlignment="1">
      <alignment vertical="center"/>
    </xf>
    <xf numFmtId="0" fontId="17" fillId="3" borderId="1" xfId="0" applyFont="1" applyFill="1" applyBorder="1" applyAlignment="1" quotePrefix="1">
      <alignment horizontal="left" vertical="center"/>
    </xf>
    <xf numFmtId="0" fontId="17" fillId="3" borderId="1" xfId="0" applyFont="1" applyFill="1" applyBorder="1" applyAlignment="1">
      <alignment vertical="center"/>
    </xf>
    <xf numFmtId="0" fontId="16" fillId="3" borderId="1" xfId="0" applyFont="1" applyFill="1" applyBorder="1" applyAlignment="1" quotePrefix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7" xfId="0" applyNumberForma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49" fontId="18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 quotePrefix="1">
      <alignment horizontal="left" vertical="center"/>
    </xf>
    <xf numFmtId="49" fontId="19" fillId="3" borderId="1" xfId="0" applyNumberFormat="1" applyFont="1" applyFill="1" applyBorder="1" applyAlignment="1">
      <alignment vertical="center"/>
    </xf>
    <xf numFmtId="49" fontId="22" fillId="4" borderId="1" xfId="0" applyNumberFormat="1" applyFont="1" applyFill="1" applyBorder="1" applyAlignment="1">
      <alignment vertical="center"/>
    </xf>
    <xf numFmtId="0" fontId="22" fillId="4" borderId="1" xfId="0" applyFont="1" applyFill="1" applyBorder="1" applyAlignment="1">
      <alignment horizontal="left" vertical="center"/>
    </xf>
    <xf numFmtId="0" fontId="23" fillId="4" borderId="1" xfId="0" applyFont="1" applyFill="1" applyBorder="1" applyAlignment="1" applyProtection="1">
      <alignment vertical="center"/>
      <protection hidden="1" locked="0"/>
    </xf>
    <xf numFmtId="49" fontId="13" fillId="3" borderId="1" xfId="0" applyNumberFormat="1" applyFont="1" applyFill="1" applyBorder="1" applyAlignment="1">
      <alignment vertical="center"/>
    </xf>
    <xf numFmtId="0" fontId="18" fillId="3" borderId="1" xfId="0" applyFont="1" applyFill="1" applyBorder="1" applyAlignment="1" quotePrefix="1">
      <alignment horizontal="left" vertical="center"/>
    </xf>
    <xf numFmtId="0" fontId="5" fillId="3" borderId="1" xfId="0" applyFont="1" applyFill="1" applyBorder="1" applyAlignment="1" quotePrefix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" fontId="5" fillId="3" borderId="1" xfId="0" applyNumberFormat="1" applyFont="1" applyFill="1" applyBorder="1" applyAlignment="1" applyProtection="1">
      <alignment vertical="center"/>
      <protection hidden="1" locked="0"/>
    </xf>
    <xf numFmtId="49" fontId="5" fillId="3" borderId="10" xfId="0" applyNumberFormat="1" applyFont="1" applyFill="1" applyBorder="1" applyAlignment="1">
      <alignment vertical="center"/>
    </xf>
    <xf numFmtId="0" fontId="13" fillId="3" borderId="11" xfId="0" applyFont="1" applyFill="1" applyBorder="1" applyAlignment="1" quotePrefix="1">
      <alignment horizontal="left" vertical="center"/>
    </xf>
    <xf numFmtId="0" fontId="5" fillId="3" borderId="10" xfId="0" applyFont="1" applyFill="1" applyBorder="1" applyAlignment="1" applyProtection="1">
      <alignment vertical="center"/>
      <protection hidden="1" locked="0"/>
    </xf>
    <xf numFmtId="0" fontId="5" fillId="3" borderId="12" xfId="0" applyFont="1" applyFill="1" applyBorder="1" applyAlignment="1" applyProtection="1">
      <alignment vertical="center"/>
      <protection hidden="1" locked="0"/>
    </xf>
    <xf numFmtId="0" fontId="15" fillId="3" borderId="12" xfId="0" applyFont="1" applyFill="1" applyBorder="1" applyAlignment="1" applyProtection="1">
      <alignment vertical="center"/>
      <protection hidden="1" locked="0"/>
    </xf>
    <xf numFmtId="0" fontId="5" fillId="3" borderId="11" xfId="0" applyFont="1" applyFill="1" applyBorder="1" applyAlignment="1" applyProtection="1">
      <alignment vertical="center"/>
      <protection hidden="1" locked="0"/>
    </xf>
    <xf numFmtId="179" fontId="5" fillId="3" borderId="12" xfId="0" applyNumberFormat="1" applyFont="1" applyFill="1" applyBorder="1" applyAlignment="1" applyProtection="1">
      <alignment vertical="center"/>
      <protection hidden="1" locked="0"/>
    </xf>
    <xf numFmtId="9" fontId="0" fillId="0" borderId="0" xfId="0" applyNumberFormat="1" applyAlignment="1">
      <alignment/>
    </xf>
    <xf numFmtId="0" fontId="26" fillId="5" borderId="1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left" vertical="center" indent="1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" fillId="0" borderId="0" xfId="16">
      <alignment/>
      <protection/>
    </xf>
    <xf numFmtId="0" fontId="30" fillId="0" borderId="1" xfId="16" applyNumberFormat="1" applyFont="1" applyBorder="1" applyAlignment="1" quotePrefix="1">
      <alignment horizontal="center" vertical="center" wrapText="1"/>
      <protection/>
    </xf>
    <xf numFmtId="0" fontId="14" fillId="3" borderId="1" xfId="0" applyFont="1" applyFill="1" applyBorder="1" applyAlignment="1">
      <alignment vertical="center"/>
    </xf>
    <xf numFmtId="210" fontId="14" fillId="0" borderId="1" xfId="16" applyNumberFormat="1" applyFont="1" applyBorder="1" applyAlignment="1" quotePrefix="1">
      <alignment horizontal="center" vertical="center"/>
      <protection/>
    </xf>
    <xf numFmtId="0" fontId="14" fillId="0" borderId="1" xfId="16" applyFont="1" applyBorder="1" applyAlignment="1">
      <alignment vertical="center"/>
      <protection/>
    </xf>
    <xf numFmtId="0" fontId="21" fillId="0" borderId="0" xfId="16" applyFont="1">
      <alignment/>
      <protection/>
    </xf>
    <xf numFmtId="211" fontId="14" fillId="0" borderId="1" xfId="16" applyNumberFormat="1" applyFont="1" applyBorder="1" applyAlignment="1" quotePrefix="1">
      <alignment horizontal="center" vertical="center"/>
      <protection/>
    </xf>
    <xf numFmtId="49" fontId="21" fillId="3" borderId="1" xfId="0" applyNumberFormat="1" applyFont="1" applyFill="1" applyBorder="1" applyAlignment="1">
      <alignment vertical="center"/>
    </xf>
    <xf numFmtId="0" fontId="15" fillId="0" borderId="0" xfId="0" applyFont="1" applyAlignment="1" applyProtection="1">
      <alignment vertical="center"/>
      <protection hidden="1" locked="0"/>
    </xf>
    <xf numFmtId="0" fontId="6" fillId="6" borderId="0" xfId="0" applyFont="1" applyFill="1" applyAlignment="1" applyProtection="1">
      <alignment horizontal="center" vertical="center"/>
      <protection hidden="1" locked="0"/>
    </xf>
    <xf numFmtId="0" fontId="7" fillId="6" borderId="0" xfId="0" applyFont="1" applyFill="1" applyAlignment="1" applyProtection="1">
      <alignment horizontal="center" vertical="center"/>
      <protection hidden="1" locked="0"/>
    </xf>
    <xf numFmtId="0" fontId="8" fillId="2" borderId="1" xfId="0" applyFont="1" applyFill="1" applyBorder="1" applyAlignment="1" applyProtection="1">
      <alignment horizontal="center" vertical="center"/>
      <protection hidden="1" locked="0"/>
    </xf>
    <xf numFmtId="0" fontId="6" fillId="2" borderId="1" xfId="0" applyFont="1" applyFill="1" applyBorder="1" applyAlignment="1">
      <alignment horizontal="center" vertical="center"/>
    </xf>
    <xf numFmtId="0" fontId="25" fillId="7" borderId="0" xfId="0" applyFont="1" applyFill="1" applyBorder="1" applyAlignment="1" applyProtection="1">
      <alignment horizontal="center" vertical="center"/>
      <protection hidden="1"/>
    </xf>
    <xf numFmtId="0" fontId="28" fillId="0" borderId="9" xfId="16" applyFont="1" applyBorder="1" applyAlignment="1">
      <alignment horizontal="center" vertical="center"/>
      <protection/>
    </xf>
    <xf numFmtId="0" fontId="30" fillId="0" borderId="1" xfId="16" applyFont="1" applyBorder="1" applyAlignment="1" quotePrefix="1">
      <alignment horizontal="center" vertical="center" textRotation="255"/>
      <protection/>
    </xf>
    <xf numFmtId="0" fontId="14" fillId="0" borderId="1" xfId="16" applyFont="1" applyBorder="1" applyAlignment="1">
      <alignment horizontal="center" vertical="center" textRotation="255"/>
      <protection/>
    </xf>
    <xf numFmtId="0" fontId="29" fillId="0" borderId="10" xfId="16" applyFont="1" applyBorder="1" applyAlignment="1">
      <alignment horizontal="center" vertical="center"/>
      <protection/>
    </xf>
    <xf numFmtId="0" fontId="29" fillId="0" borderId="11" xfId="16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常规_pj3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&#25237;&#36164;&#39033;&#30446;&#32508;&#21512;&#32463;&#27982;&#35780;&#20215;&#31995;&#32479;\dzbl.xpj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jb1"/>
      <sheetName val="xjb2"/>
      <sheetName val="syb"/>
      <sheetName val="zjly"/>
      <sheetName val="zcfz"/>
      <sheetName val="tzfp"/>
      <sheetName val="ldzj"/>
      <sheetName val="tzjh"/>
      <sheetName val="xssr"/>
      <sheetName val="zcb"/>
      <sheetName val="zjb"/>
      <sheetName val="zjgc"/>
      <sheetName val="hbfx"/>
      <sheetName val="Pjzb"/>
      <sheetName val="Analize"/>
      <sheetName val="Udata"/>
    </sheetNames>
    <sheetDataSet>
      <sheetData sheetId="15">
        <row r="9">
          <cell r="M9" t="b">
            <v>0</v>
          </cell>
        </row>
        <row r="12">
          <cell r="FW12" t="str">
            <v>国内硬贷</v>
          </cell>
        </row>
        <row r="28">
          <cell r="H28" t="str">
            <v>元</v>
          </cell>
        </row>
        <row r="29">
          <cell r="F29">
            <v>5</v>
          </cell>
        </row>
        <row r="30">
          <cell r="F30">
            <v>5</v>
          </cell>
        </row>
        <row r="31">
          <cell r="F31">
            <v>5</v>
          </cell>
        </row>
        <row r="32">
          <cell r="F32">
            <v>5</v>
          </cell>
        </row>
        <row r="36">
          <cell r="F3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W22"/>
  <sheetViews>
    <sheetView showGridLines="0" showZeros="0" workbookViewId="0" topLeftCell="A1">
      <pane xSplit="3" ySplit="4" topLeftCell="D5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G7" sqref="G7"/>
    </sheetView>
  </sheetViews>
  <sheetFormatPr defaultColWidth="9.00390625" defaultRowHeight="14.25"/>
  <cols>
    <col min="1" max="1" width="1.25" style="1" customWidth="1"/>
    <col min="2" max="2" width="5.625" style="1" customWidth="1"/>
    <col min="3" max="3" width="22.625" style="1" customWidth="1"/>
    <col min="4" max="23" width="8.625" style="1" customWidth="1"/>
    <col min="24" max="16384" width="9.00390625" style="1" customWidth="1"/>
  </cols>
  <sheetData>
    <row r="1" spans="2:3" ht="21" customHeight="1">
      <c r="B1" s="74" t="s">
        <v>0</v>
      </c>
      <c r="C1" s="75"/>
    </row>
    <row r="2" spans="2:23" ht="15.75" customHeight="1">
      <c r="B2" s="73" t="s">
        <v>259</v>
      </c>
      <c r="M2" s="1" t="str">
        <f>CONCATENATE("万",'[1]Udata'!$H$28)</f>
        <v>万元</v>
      </c>
      <c r="W2" s="1" t="str">
        <f>CONCATENATE("万",'[1]Udata'!$H$28)</f>
        <v>万元</v>
      </c>
    </row>
    <row r="3" spans="2:23" ht="15.75" customHeight="1">
      <c r="B3" s="76" t="s">
        <v>1</v>
      </c>
      <c r="C3" s="76" t="s">
        <v>2</v>
      </c>
      <c r="D3" s="76" t="s">
        <v>3</v>
      </c>
      <c r="E3" s="2" t="s">
        <v>4</v>
      </c>
      <c r="F3" s="2" t="s">
        <v>5</v>
      </c>
      <c r="G3" s="2" t="s">
        <v>6</v>
      </c>
      <c r="H3" s="3"/>
      <c r="I3" s="3"/>
      <c r="J3" s="3"/>
      <c r="K3" s="3"/>
      <c r="L3" s="3"/>
      <c r="M3" s="3"/>
      <c r="N3" s="2" t="s">
        <v>6</v>
      </c>
      <c r="O3" s="3"/>
      <c r="P3" s="3"/>
      <c r="Q3" s="3"/>
      <c r="R3" s="3"/>
      <c r="S3" s="3"/>
      <c r="T3" s="4"/>
      <c r="U3" s="4"/>
      <c r="V3" s="4"/>
      <c r="W3" s="4"/>
    </row>
    <row r="4" spans="2:23" ht="15.75" customHeight="1">
      <c r="B4" s="77"/>
      <c r="C4" s="77"/>
      <c r="D4" s="77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4"/>
      <c r="U4" s="4"/>
      <c r="V4" s="4"/>
      <c r="W4" s="4"/>
    </row>
    <row r="5" spans="2:23" ht="15.75" customHeight="1">
      <c r="B5" s="6" t="s">
        <v>143</v>
      </c>
      <c r="C5" s="7" t="s">
        <v>22</v>
      </c>
      <c r="D5" s="8">
        <f aca="true" t="shared" si="0" ref="D5:D16">SUM(E5:T5)</f>
        <v>472646</v>
      </c>
      <c r="E5" s="8">
        <v>0</v>
      </c>
      <c r="F5" s="8">
        <v>26842</v>
      </c>
      <c r="G5" s="8">
        <v>33552</v>
      </c>
      <c r="H5" s="8">
        <v>33552</v>
      </c>
      <c r="I5" s="8">
        <v>33552</v>
      </c>
      <c r="J5" s="8">
        <v>33552</v>
      </c>
      <c r="K5" s="8">
        <v>33552</v>
      </c>
      <c r="L5" s="8">
        <v>33552</v>
      </c>
      <c r="M5" s="8">
        <v>33552</v>
      </c>
      <c r="N5" s="8">
        <v>33552</v>
      </c>
      <c r="O5" s="8">
        <v>33552</v>
      </c>
      <c r="P5" s="8">
        <v>33552</v>
      </c>
      <c r="Q5" s="8">
        <v>33552</v>
      </c>
      <c r="R5" s="8">
        <v>33552</v>
      </c>
      <c r="S5" s="8">
        <v>43180</v>
      </c>
      <c r="T5" s="8">
        <f>SUM(T6:T8)</f>
        <v>0</v>
      </c>
      <c r="U5" s="8"/>
      <c r="V5" s="8"/>
      <c r="W5" s="8"/>
    </row>
    <row r="6" spans="2:23" ht="15.75" customHeight="1">
      <c r="B6" s="9" t="s">
        <v>144</v>
      </c>
      <c r="C6" s="10" t="s">
        <v>23</v>
      </c>
      <c r="D6" s="8">
        <f t="shared" si="0"/>
        <v>463018</v>
      </c>
      <c r="E6" s="8">
        <v>0</v>
      </c>
      <c r="F6" s="8">
        <v>26842</v>
      </c>
      <c r="G6" s="8">
        <v>33552</v>
      </c>
      <c r="H6" s="8">
        <v>33552</v>
      </c>
      <c r="I6" s="8">
        <v>33552</v>
      </c>
      <c r="J6" s="8">
        <v>33552</v>
      </c>
      <c r="K6" s="8">
        <v>33552</v>
      </c>
      <c r="L6" s="8">
        <v>33552</v>
      </c>
      <c r="M6" s="8">
        <v>33552</v>
      </c>
      <c r="N6" s="8">
        <v>33552</v>
      </c>
      <c r="O6" s="8">
        <v>33552</v>
      </c>
      <c r="P6" s="8">
        <v>33552</v>
      </c>
      <c r="Q6" s="8">
        <v>33552</v>
      </c>
      <c r="R6" s="8">
        <v>33552</v>
      </c>
      <c r="S6" s="8">
        <v>33552</v>
      </c>
      <c r="T6" s="8">
        <f>'损益表'!T5</f>
        <v>0</v>
      </c>
      <c r="U6" s="8"/>
      <c r="V6" s="8"/>
      <c r="W6" s="8"/>
    </row>
    <row r="7" spans="2:23" ht="15.75" customHeight="1">
      <c r="B7" s="11">
        <v>1.2</v>
      </c>
      <c r="C7" s="10" t="s">
        <v>24</v>
      </c>
      <c r="D7" s="8">
        <f t="shared" si="0"/>
        <v>5977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>
        <v>5977</v>
      </c>
      <c r="T7" s="8"/>
      <c r="U7" s="8"/>
      <c r="V7" s="8"/>
      <c r="W7" s="8"/>
    </row>
    <row r="8" spans="2:23" ht="15.75" customHeight="1">
      <c r="B8" s="11">
        <v>1.3</v>
      </c>
      <c r="C8" s="10" t="s">
        <v>25</v>
      </c>
      <c r="D8" s="8">
        <f t="shared" si="0"/>
        <v>3651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v>3651</v>
      </c>
      <c r="T8" s="8"/>
      <c r="U8" s="8"/>
      <c r="V8" s="8"/>
      <c r="W8" s="8"/>
    </row>
    <row r="9" spans="2:23" ht="15.75" customHeight="1">
      <c r="B9" s="6">
        <v>2</v>
      </c>
      <c r="C9" s="7" t="s">
        <v>26</v>
      </c>
      <c r="D9" s="8">
        <f t="shared" si="0"/>
        <v>392037</v>
      </c>
      <c r="E9" s="8">
        <v>56492</v>
      </c>
      <c r="F9" s="8">
        <v>22588</v>
      </c>
      <c r="G9" s="8">
        <v>23608</v>
      </c>
      <c r="H9" s="8">
        <v>23148</v>
      </c>
      <c r="I9" s="8">
        <v>23316</v>
      </c>
      <c r="J9" s="8">
        <v>23489</v>
      </c>
      <c r="K9" s="8">
        <v>23776</v>
      </c>
      <c r="L9" s="8">
        <v>23776</v>
      </c>
      <c r="M9" s="8">
        <v>23776</v>
      </c>
      <c r="N9" s="8">
        <v>23776</v>
      </c>
      <c r="O9" s="8">
        <v>23776</v>
      </c>
      <c r="P9" s="8">
        <v>25129</v>
      </c>
      <c r="Q9" s="8">
        <v>25129</v>
      </c>
      <c r="R9" s="8">
        <v>25129</v>
      </c>
      <c r="S9" s="8">
        <v>25129</v>
      </c>
      <c r="T9" s="8"/>
      <c r="U9" s="8"/>
      <c r="V9" s="8"/>
      <c r="W9" s="8"/>
    </row>
    <row r="10" spans="2:23" ht="15.75" customHeight="1">
      <c r="B10" s="11">
        <v>2.1</v>
      </c>
      <c r="C10" s="12" t="s">
        <v>145</v>
      </c>
      <c r="D10" s="8">
        <f t="shared" si="0"/>
        <v>56492</v>
      </c>
      <c r="E10" s="8">
        <v>56492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/>
      <c r="U10" s="8"/>
      <c r="V10" s="8"/>
      <c r="W10" s="8"/>
    </row>
    <row r="11" spans="2:23" ht="15.75" customHeight="1">
      <c r="B11" s="11" t="s">
        <v>223</v>
      </c>
      <c r="C11" s="10" t="s">
        <v>27</v>
      </c>
      <c r="D11" s="8">
        <f t="shared" si="0"/>
        <v>3651</v>
      </c>
      <c r="E11" s="8">
        <v>0</v>
      </c>
      <c r="F11" s="8">
        <v>2921</v>
      </c>
      <c r="G11" s="8">
        <v>730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/>
      <c r="U11" s="8"/>
      <c r="V11" s="8"/>
      <c r="W11" s="8"/>
    </row>
    <row r="12" spans="2:23" ht="15.75" customHeight="1">
      <c r="B12" s="11" t="s">
        <v>224</v>
      </c>
      <c r="C12" s="10" t="s">
        <v>28</v>
      </c>
      <c r="D12" s="8">
        <f t="shared" si="0"/>
        <v>292011</v>
      </c>
      <c r="E12" s="8">
        <v>0</v>
      </c>
      <c r="F12" s="8">
        <v>19375</v>
      </c>
      <c r="G12" s="8">
        <v>20972</v>
      </c>
      <c r="H12" s="8">
        <v>20972</v>
      </c>
      <c r="I12" s="8">
        <v>20972</v>
      </c>
      <c r="J12" s="8">
        <v>20972</v>
      </c>
      <c r="K12" s="8">
        <v>20972</v>
      </c>
      <c r="L12" s="8">
        <v>20972</v>
      </c>
      <c r="M12" s="8">
        <v>20972</v>
      </c>
      <c r="N12" s="8">
        <v>20972</v>
      </c>
      <c r="O12" s="8">
        <v>20972</v>
      </c>
      <c r="P12" s="8">
        <v>20972</v>
      </c>
      <c r="Q12" s="8">
        <v>20972</v>
      </c>
      <c r="R12" s="8">
        <v>20972</v>
      </c>
      <c r="S12" s="8">
        <v>20972</v>
      </c>
      <c r="T12" s="8"/>
      <c r="U12" s="8"/>
      <c r="V12" s="8"/>
      <c r="W12" s="8"/>
    </row>
    <row r="13" spans="2:23" ht="15.75" customHeight="1">
      <c r="B13" s="11" t="s">
        <v>225</v>
      </c>
      <c r="C13" s="10" t="s">
        <v>29</v>
      </c>
      <c r="D13" s="8">
        <f t="shared" si="0"/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/>
      <c r="U13" s="8"/>
      <c r="V13" s="8"/>
      <c r="W13" s="8"/>
    </row>
    <row r="14" spans="2:23" ht="15.75" customHeight="1">
      <c r="B14" s="11" t="s">
        <v>226</v>
      </c>
      <c r="C14" s="10" t="s">
        <v>30</v>
      </c>
      <c r="D14" s="8">
        <f t="shared" si="0"/>
        <v>5037</v>
      </c>
      <c r="E14" s="8">
        <v>0</v>
      </c>
      <c r="F14" s="8">
        <v>292</v>
      </c>
      <c r="G14" s="8">
        <v>365</v>
      </c>
      <c r="H14" s="8">
        <v>365</v>
      </c>
      <c r="I14" s="8">
        <v>365</v>
      </c>
      <c r="J14" s="8">
        <v>365</v>
      </c>
      <c r="K14" s="8">
        <v>365</v>
      </c>
      <c r="L14" s="8">
        <v>365</v>
      </c>
      <c r="M14" s="8">
        <v>365</v>
      </c>
      <c r="N14" s="8">
        <v>365</v>
      </c>
      <c r="O14" s="8">
        <v>365</v>
      </c>
      <c r="P14" s="8">
        <v>365</v>
      </c>
      <c r="Q14" s="8">
        <v>365</v>
      </c>
      <c r="R14" s="8">
        <v>365</v>
      </c>
      <c r="S14" s="8">
        <v>365</v>
      </c>
      <c r="T14" s="8"/>
      <c r="U14" s="8"/>
      <c r="V14" s="8"/>
      <c r="W14" s="8"/>
    </row>
    <row r="15" spans="2:23" ht="15.75" customHeight="1">
      <c r="B15" s="11" t="s">
        <v>227</v>
      </c>
      <c r="C15" s="10" t="s">
        <v>31</v>
      </c>
      <c r="D15" s="8">
        <f t="shared" si="0"/>
        <v>34846</v>
      </c>
      <c r="E15" s="8">
        <v>0</v>
      </c>
      <c r="F15" s="8">
        <v>0</v>
      </c>
      <c r="G15" s="8">
        <v>1541</v>
      </c>
      <c r="H15" s="8">
        <v>1811</v>
      </c>
      <c r="I15" s="8">
        <v>1979</v>
      </c>
      <c r="J15" s="8">
        <v>2152</v>
      </c>
      <c r="K15" s="8">
        <v>2439</v>
      </c>
      <c r="L15" s="8">
        <v>2439</v>
      </c>
      <c r="M15" s="8">
        <v>2439</v>
      </c>
      <c r="N15" s="8">
        <v>2439</v>
      </c>
      <c r="O15" s="8">
        <v>2439</v>
      </c>
      <c r="P15" s="8">
        <v>3792</v>
      </c>
      <c r="Q15" s="8">
        <v>3792</v>
      </c>
      <c r="R15" s="8">
        <v>3792</v>
      </c>
      <c r="S15" s="8">
        <v>3792</v>
      </c>
      <c r="T15" s="8"/>
      <c r="U15" s="8"/>
      <c r="V15" s="8"/>
      <c r="W15" s="8"/>
    </row>
    <row r="16" spans="2:23" ht="15.75" customHeight="1">
      <c r="B16" s="6">
        <v>3</v>
      </c>
      <c r="C16" s="7" t="s">
        <v>32</v>
      </c>
      <c r="D16" s="8">
        <f t="shared" si="0"/>
        <v>80609</v>
      </c>
      <c r="E16" s="8">
        <v>-56492</v>
      </c>
      <c r="F16" s="8">
        <v>4254</v>
      </c>
      <c r="G16" s="8">
        <v>9944</v>
      </c>
      <c r="H16" s="8">
        <v>10404</v>
      </c>
      <c r="I16" s="8">
        <v>10236</v>
      </c>
      <c r="J16" s="8">
        <v>10063</v>
      </c>
      <c r="K16" s="8">
        <v>9776</v>
      </c>
      <c r="L16" s="8">
        <v>9776</v>
      </c>
      <c r="M16" s="8">
        <v>9776</v>
      </c>
      <c r="N16" s="8">
        <v>9776</v>
      </c>
      <c r="O16" s="8">
        <v>9776</v>
      </c>
      <c r="P16" s="8">
        <v>8423</v>
      </c>
      <c r="Q16" s="8">
        <v>8423</v>
      </c>
      <c r="R16" s="8">
        <v>8423</v>
      </c>
      <c r="S16" s="8">
        <v>18051</v>
      </c>
      <c r="T16" s="8"/>
      <c r="U16" s="8"/>
      <c r="V16" s="8"/>
      <c r="W16" s="8"/>
    </row>
    <row r="17" spans="2:23" ht="15.75" customHeight="1">
      <c r="B17" s="6">
        <v>4</v>
      </c>
      <c r="C17" s="7" t="s">
        <v>33</v>
      </c>
      <c r="D17" s="8"/>
      <c r="E17" s="8">
        <v>-56492</v>
      </c>
      <c r="F17" s="8">
        <v>-52238</v>
      </c>
      <c r="G17" s="8">
        <v>-42294</v>
      </c>
      <c r="H17" s="8">
        <v>-31890</v>
      </c>
      <c r="I17" s="8">
        <v>-21654</v>
      </c>
      <c r="J17" s="8">
        <v>-11591</v>
      </c>
      <c r="K17" s="8">
        <v>-1815</v>
      </c>
      <c r="L17" s="8">
        <v>7961</v>
      </c>
      <c r="M17" s="8">
        <v>17737</v>
      </c>
      <c r="N17" s="8">
        <v>27513</v>
      </c>
      <c r="O17" s="8">
        <v>37289</v>
      </c>
      <c r="P17" s="8">
        <v>45712</v>
      </c>
      <c r="Q17" s="8">
        <v>54135</v>
      </c>
      <c r="R17" s="8">
        <v>62558</v>
      </c>
      <c r="S17" s="8">
        <v>80609</v>
      </c>
      <c r="T17" s="8"/>
      <c r="U17" s="8"/>
      <c r="V17" s="8"/>
      <c r="W17" s="8"/>
    </row>
    <row r="18" spans="2:23" ht="15.75" customHeight="1">
      <c r="B18" s="6">
        <v>5</v>
      </c>
      <c r="C18" s="7" t="s">
        <v>34</v>
      </c>
      <c r="D18" s="8">
        <f>SUM(E18:T18)</f>
        <v>115455</v>
      </c>
      <c r="E18" s="8">
        <v>-56492</v>
      </c>
      <c r="F18" s="8">
        <v>4254</v>
      </c>
      <c r="G18" s="8">
        <v>11485</v>
      </c>
      <c r="H18" s="8">
        <v>12215</v>
      </c>
      <c r="I18" s="8">
        <v>12215</v>
      </c>
      <c r="J18" s="8">
        <v>12215</v>
      </c>
      <c r="K18" s="8">
        <v>12215</v>
      </c>
      <c r="L18" s="8">
        <v>12215</v>
      </c>
      <c r="M18" s="8">
        <v>12215</v>
      </c>
      <c r="N18" s="8">
        <v>12215</v>
      </c>
      <c r="O18" s="8">
        <v>12215</v>
      </c>
      <c r="P18" s="8">
        <v>12215</v>
      </c>
      <c r="Q18" s="8">
        <v>12215</v>
      </c>
      <c r="R18" s="8">
        <v>12215</v>
      </c>
      <c r="S18" s="8">
        <v>21843</v>
      </c>
      <c r="T18" s="8"/>
      <c r="U18" s="8"/>
      <c r="V18" s="8"/>
      <c r="W18" s="8"/>
    </row>
    <row r="19" spans="2:23" ht="15.75" customHeight="1">
      <c r="B19" s="6">
        <v>6</v>
      </c>
      <c r="C19" s="7" t="s">
        <v>35</v>
      </c>
      <c r="D19" s="8"/>
      <c r="E19" s="8">
        <v>-56492</v>
      </c>
      <c r="F19" s="8">
        <v>-52238</v>
      </c>
      <c r="G19" s="8">
        <v>-40753</v>
      </c>
      <c r="H19" s="8">
        <v>-28538</v>
      </c>
      <c r="I19" s="8">
        <v>-16323</v>
      </c>
      <c r="J19" s="8">
        <v>-4108</v>
      </c>
      <c r="K19" s="8">
        <v>8107</v>
      </c>
      <c r="L19" s="8">
        <v>20322</v>
      </c>
      <c r="M19" s="8">
        <v>32537</v>
      </c>
      <c r="N19" s="8">
        <v>44752</v>
      </c>
      <c r="O19" s="8">
        <v>56967</v>
      </c>
      <c r="P19" s="8">
        <v>69182</v>
      </c>
      <c r="Q19" s="8">
        <v>81397</v>
      </c>
      <c r="R19" s="8">
        <v>93612</v>
      </c>
      <c r="S19" s="8">
        <v>115455</v>
      </c>
      <c r="T19" s="8"/>
      <c r="U19" s="8"/>
      <c r="V19" s="8"/>
      <c r="W19" s="8"/>
    </row>
    <row r="20" spans="2:23" ht="15.75" customHeight="1">
      <c r="B20" s="13"/>
      <c r="C20" s="14" t="s">
        <v>146</v>
      </c>
      <c r="D20" s="15"/>
      <c r="E20" s="16" t="s">
        <v>147</v>
      </c>
      <c r="F20" s="17"/>
      <c r="G20" s="17"/>
      <c r="H20" s="16" t="s">
        <v>148</v>
      </c>
      <c r="I20" s="17"/>
      <c r="J20" s="17"/>
      <c r="K20" s="16" t="s">
        <v>149</v>
      </c>
      <c r="L20" s="17"/>
      <c r="M20" s="18"/>
      <c r="N20" s="15"/>
      <c r="O20" s="16" t="s">
        <v>147</v>
      </c>
      <c r="P20" s="17"/>
      <c r="Q20" s="17"/>
      <c r="R20" s="16" t="s">
        <v>148</v>
      </c>
      <c r="S20" s="17"/>
      <c r="T20" s="17"/>
      <c r="U20" s="16" t="s">
        <v>149</v>
      </c>
      <c r="V20" s="17"/>
      <c r="W20" s="18"/>
    </row>
    <row r="21" spans="2:23" ht="15.75" customHeight="1">
      <c r="B21" s="19"/>
      <c r="C21" s="20" t="s">
        <v>150</v>
      </c>
      <c r="D21" s="21"/>
      <c r="E21" s="22">
        <f>IRR($E$16:$S$16)*100</f>
        <v>13.586987801063941</v>
      </c>
      <c r="F21" s="23"/>
      <c r="G21" s="23"/>
      <c r="H21" s="24">
        <f>NPV('[1]Udata'!$F$36%,$E$16:$S$16)</f>
        <v>11354.200308759016</v>
      </c>
      <c r="I21" s="23"/>
      <c r="J21" s="23"/>
      <c r="K21" s="23">
        <f>ROUND(7.18565875613748,2)</f>
        <v>7.19</v>
      </c>
      <c r="L21" s="23"/>
      <c r="M21" s="25"/>
      <c r="N21" s="21"/>
      <c r="O21" s="22">
        <f>E21</f>
        <v>13.586987801063941</v>
      </c>
      <c r="P21" s="23"/>
      <c r="Q21" s="23"/>
      <c r="R21" s="24">
        <f>H21</f>
        <v>11354.200308759016</v>
      </c>
      <c r="S21" s="23"/>
      <c r="T21" s="23"/>
      <c r="U21" s="22">
        <f>K21</f>
        <v>7.19</v>
      </c>
      <c r="V21" s="23"/>
      <c r="W21" s="25"/>
    </row>
    <row r="22" spans="2:23" ht="15.75" customHeight="1">
      <c r="B22" s="26"/>
      <c r="C22" s="27" t="s">
        <v>151</v>
      </c>
      <c r="D22" s="28"/>
      <c r="E22" s="29">
        <f>IRR($E$18:$S$18)*100</f>
        <v>17.39546114952301</v>
      </c>
      <c r="F22" s="30"/>
      <c r="G22" s="30"/>
      <c r="H22" s="31">
        <f>NPV('[1]Udata'!$F$36%,$E$18:$S$18)</f>
        <v>25624.42008234047</v>
      </c>
      <c r="I22" s="30"/>
      <c r="J22" s="30"/>
      <c r="K22" s="30">
        <f>ROUND(6.33630781825624,2)</f>
        <v>6.34</v>
      </c>
      <c r="L22" s="30"/>
      <c r="M22" s="32"/>
      <c r="N22" s="28"/>
      <c r="O22" s="29">
        <f>E22</f>
        <v>17.39546114952301</v>
      </c>
      <c r="P22" s="30"/>
      <c r="Q22" s="30"/>
      <c r="R22" s="31">
        <f>H22</f>
        <v>25624.42008234047</v>
      </c>
      <c r="S22" s="30"/>
      <c r="T22" s="30"/>
      <c r="U22" s="29">
        <f>K22</f>
        <v>6.34</v>
      </c>
      <c r="V22" s="30"/>
      <c r="W22" s="32"/>
    </row>
  </sheetData>
  <mergeCells count="4">
    <mergeCell ref="B1:C1"/>
    <mergeCell ref="B3:B4"/>
    <mergeCell ref="C3:C4"/>
    <mergeCell ref="D3:D4"/>
  </mergeCells>
  <printOptions horizontalCentered="1"/>
  <pageMargins left="0.8661417322834646" right="0.8661417322834646" top="1.3779527559055118" bottom="0.984251968503937" header="0.984251968503937" footer="0.5118110236220472"/>
  <pageSetup blackAndWhite="1" horizontalDpi="180" verticalDpi="180" orientation="landscape" pageOrder="overThenDown" paperSize="9" r:id="rId1"/>
  <headerFooter alignWithMargins="0">
    <oddHeader>&amp;C&amp;"隶书"&amp;18&amp;U现金流量表（全部投资）</oddHeader>
    <oddFooter>&amp;C第 &amp;P 页</oddFooter>
  </headerFooter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I11"/>
  <sheetViews>
    <sheetView showGridLines="0" showZeros="0" tabSelected="1" workbookViewId="0" topLeftCell="A1">
      <selection activeCell="B5" sqref="B5"/>
    </sheetView>
  </sheetViews>
  <sheetFormatPr defaultColWidth="9.00390625" defaultRowHeight="14.25"/>
  <cols>
    <col min="1" max="1" width="9.25390625" style="65" customWidth="1"/>
    <col min="2" max="2" width="9.125" style="65" customWidth="1"/>
    <col min="3" max="3" width="17.25390625" style="65" customWidth="1"/>
    <col min="4" max="4" width="18.25390625" style="65" customWidth="1"/>
    <col min="5" max="5" width="18.375" style="65" customWidth="1"/>
    <col min="6" max="16384" width="9.00390625" style="65" customWidth="1"/>
  </cols>
  <sheetData>
    <row r="1" spans="1:5" ht="81" customHeight="1">
      <c r="A1" s="79" t="s">
        <v>213</v>
      </c>
      <c r="B1" s="79"/>
      <c r="C1" s="79"/>
      <c r="D1" s="79"/>
      <c r="E1" s="79"/>
    </row>
    <row r="2" spans="1:5" ht="57" customHeight="1">
      <c r="A2" s="82" t="s">
        <v>214</v>
      </c>
      <c r="B2" s="83"/>
      <c r="C2" s="66" t="s">
        <v>215</v>
      </c>
      <c r="D2" s="66" t="s">
        <v>216</v>
      </c>
      <c r="E2" s="66" t="s">
        <v>217</v>
      </c>
    </row>
    <row r="3" spans="1:5" ht="42.75" customHeight="1">
      <c r="A3" s="82" t="s">
        <v>218</v>
      </c>
      <c r="B3" s="83"/>
      <c r="C3" s="67">
        <v>13.59</v>
      </c>
      <c r="D3" s="67">
        <v>7.19</v>
      </c>
      <c r="E3" s="67">
        <v>11354</v>
      </c>
    </row>
    <row r="4" spans="1:7" ht="39.75" customHeight="1">
      <c r="A4" s="80" t="s">
        <v>219</v>
      </c>
      <c r="B4" s="68">
        <f>'[1]Udata'!$F$29/100</f>
        <v>0.05</v>
      </c>
      <c r="C4" s="69">
        <v>12.84</v>
      </c>
      <c r="D4" s="69">
        <v>7.42</v>
      </c>
      <c r="E4" s="69">
        <v>9351</v>
      </c>
      <c r="G4" s="70"/>
    </row>
    <row r="5" spans="1:5" ht="38.25" customHeight="1">
      <c r="A5" s="81"/>
      <c r="B5" s="71">
        <f>'[1]Udata'!$F$29/100</f>
        <v>0.05</v>
      </c>
      <c r="C5" s="69">
        <v>14.4</v>
      </c>
      <c r="D5" s="69">
        <v>6.95</v>
      </c>
      <c r="E5" s="69">
        <v>13354</v>
      </c>
    </row>
    <row r="6" spans="1:5" ht="40.5" customHeight="1">
      <c r="A6" s="80" t="s">
        <v>220</v>
      </c>
      <c r="B6" s="68">
        <f>'[1]Udata'!$F$30/100</f>
        <v>0.05</v>
      </c>
      <c r="C6" s="69">
        <v>15.74</v>
      </c>
      <c r="D6" s="69">
        <v>6.59</v>
      </c>
      <c r="E6" s="69">
        <v>18524</v>
      </c>
    </row>
    <row r="7" spans="1:5" ht="43.5" customHeight="1">
      <c r="A7" s="81"/>
      <c r="B7" s="71">
        <f>'[1]Udata'!$F$30/100</f>
        <v>0.05</v>
      </c>
      <c r="C7" s="69">
        <v>11.35</v>
      </c>
      <c r="D7" s="69">
        <v>7.93</v>
      </c>
      <c r="E7" s="69">
        <v>4187</v>
      </c>
    </row>
    <row r="8" spans="1:5" ht="36.75" customHeight="1">
      <c r="A8" s="80" t="s">
        <v>221</v>
      </c>
      <c r="B8" s="68">
        <f>'[1]Udata'!$F$31/100</f>
        <v>0.05</v>
      </c>
      <c r="C8" s="69">
        <v>12.23</v>
      </c>
      <c r="D8" s="69">
        <v>7.62</v>
      </c>
      <c r="E8" s="69">
        <v>6968</v>
      </c>
    </row>
    <row r="9" spans="1:5" ht="36" customHeight="1">
      <c r="A9" s="81"/>
      <c r="B9" s="71">
        <f>'[1]Udata'!$F$31/100</f>
        <v>0.05</v>
      </c>
      <c r="C9" s="69">
        <v>14.9</v>
      </c>
      <c r="D9" s="69">
        <v>6.81</v>
      </c>
      <c r="E9" s="69">
        <v>15732</v>
      </c>
    </row>
    <row r="10" spans="1:5" ht="36" customHeight="1">
      <c r="A10" s="80" t="s">
        <v>222</v>
      </c>
      <c r="B10" s="68">
        <f>'[1]Udata'!$F$32/100</f>
        <v>0.05</v>
      </c>
      <c r="C10" s="69">
        <v>14.32</v>
      </c>
      <c r="D10" s="69">
        <v>6.98</v>
      </c>
      <c r="E10" s="69">
        <v>13834</v>
      </c>
    </row>
    <row r="11" spans="1:9" ht="36" customHeight="1">
      <c r="A11" s="81"/>
      <c r="B11" s="71">
        <f>'[1]Udata'!$F$32/100</f>
        <v>0.05</v>
      </c>
      <c r="C11" s="69">
        <v>12.83</v>
      </c>
      <c r="D11" s="69">
        <v>7.41</v>
      </c>
      <c r="E11" s="69">
        <v>8864</v>
      </c>
      <c r="I11" s="70"/>
    </row>
  </sheetData>
  <mergeCells count="7">
    <mergeCell ref="A1:E1"/>
    <mergeCell ref="A4:A5"/>
    <mergeCell ref="A6:A7"/>
    <mergeCell ref="A10:A11"/>
    <mergeCell ref="A8:A9"/>
    <mergeCell ref="A3:B3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21"/>
  <sheetViews>
    <sheetView showGridLines="0" showZeros="0" workbookViewId="0" topLeftCell="A1">
      <pane xSplit="3" ySplit="4" topLeftCell="D11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G9" sqref="G9"/>
    </sheetView>
  </sheetViews>
  <sheetFormatPr defaultColWidth="9.00390625" defaultRowHeight="14.25"/>
  <cols>
    <col min="1" max="1" width="1.25" style="1" customWidth="1"/>
    <col min="2" max="2" width="5.625" style="1" customWidth="1"/>
    <col min="3" max="3" width="22.625" style="1" customWidth="1"/>
    <col min="4" max="23" width="8.625" style="1" customWidth="1"/>
    <col min="24" max="16384" width="9.00390625" style="1" customWidth="1"/>
  </cols>
  <sheetData>
    <row r="1" spans="2:3" ht="21" customHeight="1">
      <c r="B1" s="74" t="s">
        <v>36</v>
      </c>
      <c r="C1" s="75"/>
    </row>
    <row r="2" spans="2:23" ht="15.75" customHeight="1">
      <c r="B2" s="1" t="str">
        <f>IF('[1]Udata'!$M$9,"基本报表1.2  (时价)","基本报表1.2  (基价)")</f>
        <v>基本报表1.2  (基价)</v>
      </c>
      <c r="M2" s="1" t="str">
        <f>CONCATENATE("万",'[1]Udata'!$H$28)</f>
        <v>万元</v>
      </c>
      <c r="W2" s="1" t="str">
        <f>CONCATENATE("万",'[1]Udata'!$H$28)</f>
        <v>万元</v>
      </c>
    </row>
    <row r="3" spans="2:23" ht="15.75" customHeight="1">
      <c r="B3" s="76" t="s">
        <v>1</v>
      </c>
      <c r="C3" s="76" t="s">
        <v>2</v>
      </c>
      <c r="D3" s="76" t="s">
        <v>3</v>
      </c>
      <c r="E3" s="2" t="s">
        <v>4</v>
      </c>
      <c r="F3" s="2" t="s">
        <v>5</v>
      </c>
      <c r="G3" s="2" t="s">
        <v>6</v>
      </c>
      <c r="H3" s="3"/>
      <c r="I3" s="3"/>
      <c r="J3" s="3"/>
      <c r="K3" s="3"/>
      <c r="L3" s="3"/>
      <c r="M3" s="3"/>
      <c r="N3" s="2" t="s">
        <v>6</v>
      </c>
      <c r="O3" s="3"/>
      <c r="P3" s="3"/>
      <c r="Q3" s="3"/>
      <c r="R3" s="3"/>
      <c r="S3" s="3"/>
      <c r="T3" s="4"/>
      <c r="U3" s="4"/>
      <c r="V3" s="4"/>
      <c r="W3" s="4"/>
    </row>
    <row r="4" spans="2:23" ht="15.75" customHeight="1">
      <c r="B4" s="77"/>
      <c r="C4" s="77"/>
      <c r="D4" s="77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4"/>
      <c r="U4" s="4"/>
      <c r="V4" s="4"/>
      <c r="W4" s="4"/>
    </row>
    <row r="5" spans="2:23" ht="15.75" customHeight="1">
      <c r="B5" s="6">
        <v>1</v>
      </c>
      <c r="C5" s="33" t="s">
        <v>22</v>
      </c>
      <c r="D5" s="8">
        <f aca="true" t="shared" si="0" ref="D5:D17">SUM(E5:T5)</f>
        <v>472646</v>
      </c>
      <c r="E5" s="8">
        <v>0</v>
      </c>
      <c r="F5" s="8">
        <v>26842</v>
      </c>
      <c r="G5" s="8">
        <v>33552</v>
      </c>
      <c r="H5" s="8">
        <v>33552</v>
      </c>
      <c r="I5" s="8">
        <v>33552</v>
      </c>
      <c r="J5" s="8">
        <v>33552</v>
      </c>
      <c r="K5" s="8">
        <v>33552</v>
      </c>
      <c r="L5" s="8">
        <v>33552</v>
      </c>
      <c r="M5" s="8">
        <v>33552</v>
      </c>
      <c r="N5" s="8">
        <v>33552</v>
      </c>
      <c r="O5" s="8">
        <v>33552</v>
      </c>
      <c r="P5" s="8">
        <v>33552</v>
      </c>
      <c r="Q5" s="8">
        <v>33552</v>
      </c>
      <c r="R5" s="8">
        <v>33552</v>
      </c>
      <c r="S5" s="8">
        <v>43180</v>
      </c>
      <c r="T5" s="8">
        <f>SUM(T6:T8)</f>
        <v>0</v>
      </c>
      <c r="U5" s="8"/>
      <c r="V5" s="8"/>
      <c r="W5" s="8"/>
    </row>
    <row r="6" spans="2:23" ht="15.75" customHeight="1">
      <c r="B6" s="11">
        <v>1.1</v>
      </c>
      <c r="C6" s="12" t="s">
        <v>23</v>
      </c>
      <c r="D6" s="8">
        <f t="shared" si="0"/>
        <v>463018</v>
      </c>
      <c r="E6" s="8">
        <v>0</v>
      </c>
      <c r="F6" s="8">
        <v>26842</v>
      </c>
      <c r="G6" s="8">
        <v>33552</v>
      </c>
      <c r="H6" s="8">
        <v>33552</v>
      </c>
      <c r="I6" s="8">
        <v>33552</v>
      </c>
      <c r="J6" s="8">
        <v>33552</v>
      </c>
      <c r="K6" s="8">
        <v>33552</v>
      </c>
      <c r="L6" s="8">
        <v>33552</v>
      </c>
      <c r="M6" s="8">
        <v>33552</v>
      </c>
      <c r="N6" s="8">
        <v>33552</v>
      </c>
      <c r="O6" s="8">
        <v>33552</v>
      </c>
      <c r="P6" s="8">
        <v>33552</v>
      </c>
      <c r="Q6" s="8">
        <v>33552</v>
      </c>
      <c r="R6" s="8">
        <v>33552</v>
      </c>
      <c r="S6" s="8">
        <v>33552</v>
      </c>
      <c r="T6" s="8">
        <f>'损益表'!T5</f>
        <v>0</v>
      </c>
      <c r="U6" s="8"/>
      <c r="V6" s="8"/>
      <c r="W6" s="8"/>
    </row>
    <row r="7" spans="2:23" ht="15.75" customHeight="1">
      <c r="B7" s="11">
        <v>1.2</v>
      </c>
      <c r="C7" s="34" t="s">
        <v>24</v>
      </c>
      <c r="D7" s="8">
        <f t="shared" si="0"/>
        <v>5977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>
        <v>5977</v>
      </c>
      <c r="T7" s="8"/>
      <c r="U7" s="8"/>
      <c r="V7" s="8"/>
      <c r="W7" s="8"/>
    </row>
    <row r="8" spans="2:23" ht="15.75" customHeight="1">
      <c r="B8" s="11">
        <v>1.3</v>
      </c>
      <c r="C8" s="35" t="s">
        <v>25</v>
      </c>
      <c r="D8" s="8">
        <f t="shared" si="0"/>
        <v>3651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v>3651</v>
      </c>
      <c r="T8" s="8"/>
      <c r="U8" s="8"/>
      <c r="V8" s="8"/>
      <c r="W8" s="8"/>
    </row>
    <row r="9" spans="2:23" ht="15.75" customHeight="1">
      <c r="B9" s="6">
        <v>2</v>
      </c>
      <c r="C9" s="33" t="s">
        <v>26</v>
      </c>
      <c r="D9" s="8">
        <f t="shared" si="0"/>
        <v>399921</v>
      </c>
      <c r="E9" s="8">
        <v>21492</v>
      </c>
      <c r="F9" s="8">
        <v>27604</v>
      </c>
      <c r="G9" s="8">
        <v>33159</v>
      </c>
      <c r="H9" s="8">
        <v>32857</v>
      </c>
      <c r="I9" s="8">
        <v>32806</v>
      </c>
      <c r="J9" s="8">
        <v>30051</v>
      </c>
      <c r="K9" s="8">
        <v>23776</v>
      </c>
      <c r="L9" s="8">
        <v>23776</v>
      </c>
      <c r="M9" s="8">
        <v>23776</v>
      </c>
      <c r="N9" s="8">
        <v>23776</v>
      </c>
      <c r="O9" s="8">
        <v>23776</v>
      </c>
      <c r="P9" s="8">
        <v>25129</v>
      </c>
      <c r="Q9" s="8">
        <v>25129</v>
      </c>
      <c r="R9" s="8">
        <v>25129</v>
      </c>
      <c r="S9" s="8">
        <v>27685</v>
      </c>
      <c r="T9" s="8"/>
      <c r="U9" s="8"/>
      <c r="V9" s="8"/>
      <c r="W9" s="8"/>
    </row>
    <row r="10" spans="2:23" ht="15.75" customHeight="1">
      <c r="B10" s="11">
        <v>2.1</v>
      </c>
      <c r="C10" s="35" t="s">
        <v>37</v>
      </c>
      <c r="D10" s="8">
        <f t="shared" si="0"/>
        <v>22587</v>
      </c>
      <c r="E10" s="8">
        <v>21492</v>
      </c>
      <c r="F10" s="8">
        <v>876</v>
      </c>
      <c r="G10" s="8">
        <v>219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/>
      <c r="U10" s="8"/>
      <c r="V10" s="8"/>
      <c r="W10" s="8"/>
    </row>
    <row r="11" spans="1:23" ht="15.75" customHeight="1">
      <c r="A11" s="1">
        <v>2.2</v>
      </c>
      <c r="B11" s="11" t="s">
        <v>223</v>
      </c>
      <c r="C11" s="35" t="s">
        <v>38</v>
      </c>
      <c r="D11" s="8">
        <f t="shared" si="0"/>
        <v>36071</v>
      </c>
      <c r="E11" s="8">
        <v>0</v>
      </c>
      <c r="F11" s="8">
        <v>4853</v>
      </c>
      <c r="G11" s="8">
        <v>8151</v>
      </c>
      <c r="H11" s="8">
        <v>8297</v>
      </c>
      <c r="I11" s="8">
        <v>8586</v>
      </c>
      <c r="J11" s="8">
        <v>6184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/>
      <c r="U11" s="8"/>
      <c r="V11" s="8"/>
      <c r="W11" s="8"/>
    </row>
    <row r="12" spans="2:23" ht="15.75" customHeight="1">
      <c r="B12" s="11" t="s">
        <v>224</v>
      </c>
      <c r="C12" s="35" t="s">
        <v>39</v>
      </c>
      <c r="D12" s="8">
        <f t="shared" si="0"/>
        <v>6813</v>
      </c>
      <c r="E12" s="8">
        <v>0</v>
      </c>
      <c r="F12" s="8">
        <v>2208</v>
      </c>
      <c r="G12" s="8">
        <v>1911</v>
      </c>
      <c r="H12" s="8">
        <v>1412</v>
      </c>
      <c r="I12" s="8">
        <v>904</v>
      </c>
      <c r="J12" s="8">
        <v>378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/>
      <c r="U12" s="8"/>
      <c r="V12" s="8"/>
      <c r="W12" s="8"/>
    </row>
    <row r="13" spans="2:23" ht="15.75" customHeight="1">
      <c r="B13" s="11" t="s">
        <v>225</v>
      </c>
      <c r="C13" s="10" t="s">
        <v>152</v>
      </c>
      <c r="D13" s="8">
        <f t="shared" si="0"/>
        <v>2556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2556</v>
      </c>
      <c r="T13" s="8"/>
      <c r="U13" s="8"/>
      <c r="V13" s="8"/>
      <c r="W13" s="8"/>
    </row>
    <row r="14" spans="2:23" ht="15.75" customHeight="1">
      <c r="B14" s="11" t="s">
        <v>226</v>
      </c>
      <c r="C14" s="35" t="s">
        <v>28</v>
      </c>
      <c r="D14" s="8">
        <f t="shared" si="0"/>
        <v>292011</v>
      </c>
      <c r="E14" s="8">
        <v>0</v>
      </c>
      <c r="F14" s="8">
        <v>19375</v>
      </c>
      <c r="G14" s="8">
        <v>20972</v>
      </c>
      <c r="H14" s="8">
        <v>20972</v>
      </c>
      <c r="I14" s="8">
        <v>20972</v>
      </c>
      <c r="J14" s="8">
        <v>20972</v>
      </c>
      <c r="K14" s="8">
        <v>20972</v>
      </c>
      <c r="L14" s="8">
        <v>20972</v>
      </c>
      <c r="M14" s="8">
        <v>20972</v>
      </c>
      <c r="N14" s="8">
        <v>20972</v>
      </c>
      <c r="O14" s="8">
        <v>20972</v>
      </c>
      <c r="P14" s="8">
        <v>20972</v>
      </c>
      <c r="Q14" s="8">
        <v>20972</v>
      </c>
      <c r="R14" s="8">
        <v>20972</v>
      </c>
      <c r="S14" s="8">
        <v>20972</v>
      </c>
      <c r="T14" s="8"/>
      <c r="U14" s="8"/>
      <c r="V14" s="8"/>
      <c r="W14" s="8"/>
    </row>
    <row r="15" spans="2:23" ht="15.75" customHeight="1">
      <c r="B15" s="11" t="s">
        <v>227</v>
      </c>
      <c r="C15" s="35" t="s">
        <v>153</v>
      </c>
      <c r="D15" s="8">
        <f t="shared" si="0"/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/>
      <c r="U15" s="8"/>
      <c r="V15" s="8"/>
      <c r="W15" s="8"/>
    </row>
    <row r="16" spans="2:23" ht="15.75" customHeight="1">
      <c r="B16" s="11" t="s">
        <v>228</v>
      </c>
      <c r="C16" s="34" t="s">
        <v>30</v>
      </c>
      <c r="D16" s="8">
        <f t="shared" si="0"/>
        <v>5037</v>
      </c>
      <c r="E16" s="8">
        <v>0</v>
      </c>
      <c r="F16" s="8">
        <v>292</v>
      </c>
      <c r="G16" s="8">
        <v>365</v>
      </c>
      <c r="H16" s="8">
        <v>365</v>
      </c>
      <c r="I16" s="8">
        <v>365</v>
      </c>
      <c r="J16" s="8">
        <v>365</v>
      </c>
      <c r="K16" s="8">
        <v>365</v>
      </c>
      <c r="L16" s="8">
        <v>365</v>
      </c>
      <c r="M16" s="8">
        <v>365</v>
      </c>
      <c r="N16" s="8">
        <v>365</v>
      </c>
      <c r="O16" s="8">
        <v>365</v>
      </c>
      <c r="P16" s="8">
        <v>365</v>
      </c>
      <c r="Q16" s="8">
        <v>365</v>
      </c>
      <c r="R16" s="8">
        <v>365</v>
      </c>
      <c r="S16" s="8">
        <v>365</v>
      </c>
      <c r="T16" s="8"/>
      <c r="U16" s="8"/>
      <c r="V16" s="8"/>
      <c r="W16" s="8"/>
    </row>
    <row r="17" spans="2:23" ht="15.75" customHeight="1">
      <c r="B17" s="11" t="s">
        <v>229</v>
      </c>
      <c r="C17" s="35" t="s">
        <v>31</v>
      </c>
      <c r="D17" s="8">
        <f t="shared" si="0"/>
        <v>34846</v>
      </c>
      <c r="E17" s="8">
        <v>0</v>
      </c>
      <c r="F17" s="8">
        <v>0</v>
      </c>
      <c r="G17" s="8">
        <v>1541</v>
      </c>
      <c r="H17" s="8">
        <v>1811</v>
      </c>
      <c r="I17" s="8">
        <v>1979</v>
      </c>
      <c r="J17" s="8">
        <v>2152</v>
      </c>
      <c r="K17" s="8">
        <v>2439</v>
      </c>
      <c r="L17" s="8">
        <v>2439</v>
      </c>
      <c r="M17" s="8">
        <v>2439</v>
      </c>
      <c r="N17" s="8">
        <v>2439</v>
      </c>
      <c r="O17" s="8">
        <v>2439</v>
      </c>
      <c r="P17" s="8">
        <v>3792</v>
      </c>
      <c r="Q17" s="8">
        <v>3792</v>
      </c>
      <c r="R17" s="8">
        <v>3792</v>
      </c>
      <c r="S17" s="8">
        <v>3792</v>
      </c>
      <c r="T17" s="8"/>
      <c r="U17" s="8"/>
      <c r="V17" s="8"/>
      <c r="W17" s="8"/>
    </row>
    <row r="18" spans="2:23" ht="15.75" customHeight="1">
      <c r="B18" s="6">
        <v>3</v>
      </c>
      <c r="C18" s="36" t="s">
        <v>32</v>
      </c>
      <c r="D18" s="8"/>
      <c r="E18" s="8">
        <v>-21492</v>
      </c>
      <c r="F18" s="8">
        <v>-762</v>
      </c>
      <c r="G18" s="8">
        <v>393</v>
      </c>
      <c r="H18" s="8">
        <v>695</v>
      </c>
      <c r="I18" s="8">
        <v>746</v>
      </c>
      <c r="J18" s="8">
        <v>3501</v>
      </c>
      <c r="K18" s="8">
        <v>9776</v>
      </c>
      <c r="L18" s="8">
        <v>9776</v>
      </c>
      <c r="M18" s="8">
        <v>9776</v>
      </c>
      <c r="N18" s="8">
        <v>9776</v>
      </c>
      <c r="O18" s="8">
        <v>9776</v>
      </c>
      <c r="P18" s="8">
        <v>8423</v>
      </c>
      <c r="Q18" s="8">
        <v>8423</v>
      </c>
      <c r="R18" s="8">
        <v>8423</v>
      </c>
      <c r="S18" s="8">
        <v>15495</v>
      </c>
      <c r="T18" s="8"/>
      <c r="U18" s="8"/>
      <c r="V18" s="8"/>
      <c r="W18" s="8"/>
    </row>
    <row r="19" spans="2:23" ht="15.75" customHeight="1">
      <c r="B19" s="6">
        <v>4</v>
      </c>
      <c r="C19" s="33" t="s">
        <v>33</v>
      </c>
      <c r="D19" s="8"/>
      <c r="E19" s="8">
        <v>-21492</v>
      </c>
      <c r="F19" s="8">
        <v>-22254</v>
      </c>
      <c r="G19" s="8">
        <v>-21861</v>
      </c>
      <c r="H19" s="8">
        <v>-21166</v>
      </c>
      <c r="I19" s="8">
        <v>-20420</v>
      </c>
      <c r="J19" s="8">
        <v>-16919</v>
      </c>
      <c r="K19" s="8">
        <v>-7143</v>
      </c>
      <c r="L19" s="8">
        <v>2633</v>
      </c>
      <c r="M19" s="8">
        <v>12409</v>
      </c>
      <c r="N19" s="8">
        <v>22185</v>
      </c>
      <c r="O19" s="8">
        <v>31961</v>
      </c>
      <c r="P19" s="8">
        <v>40384</v>
      </c>
      <c r="Q19" s="8">
        <v>48807</v>
      </c>
      <c r="R19" s="8">
        <v>57230</v>
      </c>
      <c r="S19" s="8">
        <v>72725</v>
      </c>
      <c r="T19" s="8"/>
      <c r="U19" s="8"/>
      <c r="V19" s="8"/>
      <c r="W19" s="8"/>
    </row>
    <row r="20" spans="2:23" ht="15.75" customHeight="1">
      <c r="B20" s="37"/>
      <c r="C20" s="14" t="s">
        <v>146</v>
      </c>
      <c r="D20" s="15"/>
      <c r="E20" s="17"/>
      <c r="F20" s="16" t="s">
        <v>147</v>
      </c>
      <c r="G20" s="17"/>
      <c r="H20" s="17"/>
      <c r="I20" s="17"/>
      <c r="J20" s="16" t="s">
        <v>148</v>
      </c>
      <c r="K20" s="17"/>
      <c r="L20" s="17"/>
      <c r="M20" s="18"/>
      <c r="N20" s="15"/>
      <c r="O20" s="17"/>
      <c r="P20" s="16" t="s">
        <v>147</v>
      </c>
      <c r="Q20" s="17"/>
      <c r="R20" s="17"/>
      <c r="S20" s="17"/>
      <c r="T20" s="16" t="s">
        <v>148</v>
      </c>
      <c r="U20" s="17"/>
      <c r="V20" s="17"/>
      <c r="W20" s="18"/>
    </row>
    <row r="21" spans="2:23" ht="15.75" customHeight="1">
      <c r="B21" s="38"/>
      <c r="C21" s="39"/>
      <c r="D21" s="28"/>
      <c r="E21" s="30"/>
      <c r="F21" s="29">
        <f>IRR($E$18:$S$18,0)*100</f>
        <v>17.267382641742568</v>
      </c>
      <c r="G21" s="30"/>
      <c r="H21" s="30"/>
      <c r="I21" s="30"/>
      <c r="J21" s="31">
        <f>NPV('[1]Udata'!$F$36%,$E$18:$S$18)</f>
        <v>15011.23491690401</v>
      </c>
      <c r="K21" s="30"/>
      <c r="L21" s="30"/>
      <c r="M21" s="32"/>
      <c r="N21" s="28"/>
      <c r="O21" s="30"/>
      <c r="P21" s="29">
        <f>F21</f>
        <v>17.267382641742568</v>
      </c>
      <c r="Q21" s="30"/>
      <c r="R21" s="30"/>
      <c r="S21" s="30"/>
      <c r="T21" s="31">
        <f>J21</f>
        <v>15011.23491690401</v>
      </c>
      <c r="U21" s="30"/>
      <c r="V21" s="30"/>
      <c r="W21" s="32"/>
    </row>
  </sheetData>
  <mergeCells count="4">
    <mergeCell ref="B1:C1"/>
    <mergeCell ref="B3:B4"/>
    <mergeCell ref="C3:C4"/>
    <mergeCell ref="D3:D4"/>
  </mergeCells>
  <printOptions horizontalCentered="1"/>
  <pageMargins left="0.8661417322834646" right="0.8661417322834646" top="1.3779527559055118" bottom="0.984251968503937" header="0.984251968503937" footer="0.5118110236220472"/>
  <pageSetup blackAndWhite="1" horizontalDpi="180" verticalDpi="180" orientation="landscape" pageOrder="overThenDown" paperSize="9" r:id="rId1"/>
  <headerFooter alignWithMargins="0">
    <oddHeader>&amp;C&amp;"隶书"&amp;18&amp;U现金流量表（自有资金）</oddHeader>
    <oddFooter>&amp;C第 &amp;P 页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W20"/>
  <sheetViews>
    <sheetView showGridLines="0" showZeros="0" workbookViewId="0" topLeftCell="A1">
      <pane xSplit="3" ySplit="4" topLeftCell="D8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H14" sqref="H14"/>
    </sheetView>
  </sheetViews>
  <sheetFormatPr defaultColWidth="9.00390625" defaultRowHeight="14.25"/>
  <cols>
    <col min="1" max="1" width="1.25" style="1" customWidth="1"/>
    <col min="2" max="2" width="5.625" style="1" customWidth="1"/>
    <col min="3" max="3" width="22.625" style="1" customWidth="1"/>
    <col min="4" max="23" width="8.625" style="1" customWidth="1"/>
    <col min="24" max="16384" width="9.00390625" style="1" customWidth="1"/>
  </cols>
  <sheetData>
    <row r="1" spans="2:3" ht="21" customHeight="1">
      <c r="B1" s="74" t="s">
        <v>40</v>
      </c>
      <c r="C1" s="75"/>
    </row>
    <row r="2" spans="2:23" ht="15.75" customHeight="1">
      <c r="B2" s="73" t="s">
        <v>258</v>
      </c>
      <c r="M2" s="1" t="str">
        <f>CONCATENATE("万",'[1]Udata'!$H$28)</f>
        <v>万元</v>
      </c>
      <c r="W2" s="1" t="str">
        <f>CONCATENATE("万",'[1]Udata'!$H$28)</f>
        <v>万元</v>
      </c>
    </row>
    <row r="3" spans="2:23" ht="15.75" customHeight="1">
      <c r="B3" s="76" t="s">
        <v>1</v>
      </c>
      <c r="C3" s="76" t="s">
        <v>2</v>
      </c>
      <c r="D3" s="76" t="s">
        <v>3</v>
      </c>
      <c r="E3" s="2" t="s">
        <v>4</v>
      </c>
      <c r="F3" s="2" t="s">
        <v>5</v>
      </c>
      <c r="G3" s="2" t="s">
        <v>6</v>
      </c>
      <c r="H3" s="3"/>
      <c r="I3" s="3"/>
      <c r="J3" s="3"/>
      <c r="K3" s="3"/>
      <c r="L3" s="3"/>
      <c r="M3" s="3"/>
      <c r="N3" s="2" t="s">
        <v>6</v>
      </c>
      <c r="O3" s="3"/>
      <c r="P3" s="3"/>
      <c r="Q3" s="3"/>
      <c r="R3" s="3"/>
      <c r="S3" s="3"/>
      <c r="T3" s="4"/>
      <c r="U3" s="4"/>
      <c r="V3" s="4"/>
      <c r="W3" s="4"/>
    </row>
    <row r="4" spans="2:23" ht="15.75" customHeight="1">
      <c r="B4" s="77"/>
      <c r="C4" s="77"/>
      <c r="D4" s="77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4"/>
      <c r="U4" s="4"/>
      <c r="V4" s="4"/>
      <c r="W4" s="4"/>
    </row>
    <row r="5" spans="2:23" ht="15.75" customHeight="1">
      <c r="B5" s="40">
        <v>1</v>
      </c>
      <c r="C5" s="12" t="s">
        <v>23</v>
      </c>
      <c r="D5" s="8">
        <f aca="true" t="shared" si="0" ref="D5:D19">SUM(E5:T5)</f>
        <v>463018</v>
      </c>
      <c r="E5" s="8">
        <v>0</v>
      </c>
      <c r="F5" s="8">
        <v>26842</v>
      </c>
      <c r="G5" s="8">
        <v>33552</v>
      </c>
      <c r="H5" s="8">
        <v>33552</v>
      </c>
      <c r="I5" s="8">
        <v>33552</v>
      </c>
      <c r="J5" s="8">
        <v>33552</v>
      </c>
      <c r="K5" s="8">
        <v>33552</v>
      </c>
      <c r="L5" s="8">
        <v>33552</v>
      </c>
      <c r="M5" s="8">
        <v>33552</v>
      </c>
      <c r="N5" s="8">
        <v>33552</v>
      </c>
      <c r="O5" s="8">
        <v>33552</v>
      </c>
      <c r="P5" s="8">
        <v>33552</v>
      </c>
      <c r="Q5" s="8">
        <v>33552</v>
      </c>
      <c r="R5" s="8">
        <v>33552</v>
      </c>
      <c r="S5" s="8">
        <v>33552</v>
      </c>
      <c r="T5" s="8"/>
      <c r="U5" s="8"/>
      <c r="V5" s="8"/>
      <c r="W5" s="8"/>
    </row>
    <row r="6" spans="2:23" ht="15.75" customHeight="1">
      <c r="B6" s="40">
        <v>2</v>
      </c>
      <c r="C6" s="12" t="s">
        <v>30</v>
      </c>
      <c r="D6" s="8">
        <f t="shared" si="0"/>
        <v>5037</v>
      </c>
      <c r="E6" s="8">
        <v>0</v>
      </c>
      <c r="F6" s="8">
        <v>292</v>
      </c>
      <c r="G6" s="8">
        <v>365</v>
      </c>
      <c r="H6" s="8">
        <v>365</v>
      </c>
      <c r="I6" s="8">
        <v>365</v>
      </c>
      <c r="J6" s="8">
        <v>365</v>
      </c>
      <c r="K6" s="8">
        <v>365</v>
      </c>
      <c r="L6" s="8">
        <v>365</v>
      </c>
      <c r="M6" s="8">
        <v>365</v>
      </c>
      <c r="N6" s="8">
        <v>365</v>
      </c>
      <c r="O6" s="8">
        <v>365</v>
      </c>
      <c r="P6" s="8">
        <v>365</v>
      </c>
      <c r="Q6" s="8">
        <v>365</v>
      </c>
      <c r="R6" s="8">
        <v>365</v>
      </c>
      <c r="S6" s="8">
        <v>365</v>
      </c>
      <c r="T6" s="8"/>
      <c r="U6" s="8"/>
      <c r="V6" s="8"/>
      <c r="W6" s="8"/>
    </row>
    <row r="7" spans="2:23" ht="15.75" customHeight="1">
      <c r="B7" s="40">
        <v>3</v>
      </c>
      <c r="C7" s="12" t="s">
        <v>41</v>
      </c>
      <c r="D7" s="8">
        <f t="shared" si="0"/>
        <v>352383</v>
      </c>
      <c r="E7" s="8">
        <v>0</v>
      </c>
      <c r="F7" s="8">
        <v>26869</v>
      </c>
      <c r="G7" s="8">
        <v>28198</v>
      </c>
      <c r="H7" s="8">
        <v>27699</v>
      </c>
      <c r="I7" s="8">
        <v>27191</v>
      </c>
      <c r="J7" s="8">
        <v>26667</v>
      </c>
      <c r="K7" s="8">
        <v>25795</v>
      </c>
      <c r="L7" s="8">
        <v>25795</v>
      </c>
      <c r="M7" s="8">
        <v>25795</v>
      </c>
      <c r="N7" s="8">
        <v>25795</v>
      </c>
      <c r="O7" s="8">
        <v>25795</v>
      </c>
      <c r="P7" s="8">
        <v>21696</v>
      </c>
      <c r="Q7" s="8">
        <v>21696</v>
      </c>
      <c r="R7" s="8">
        <v>21696</v>
      </c>
      <c r="S7" s="8">
        <v>21696</v>
      </c>
      <c r="T7" s="8"/>
      <c r="U7" s="8"/>
      <c r="V7" s="8"/>
      <c r="W7" s="8"/>
    </row>
    <row r="8" spans="2:23" ht="15.75" customHeight="1">
      <c r="B8" s="40">
        <v>4</v>
      </c>
      <c r="C8" s="35" t="s">
        <v>153</v>
      </c>
      <c r="D8" s="8">
        <f t="shared" si="0"/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2:23" ht="15.75" customHeight="1">
      <c r="B9" s="40">
        <v>5</v>
      </c>
      <c r="C9" s="12" t="s">
        <v>42</v>
      </c>
      <c r="D9" s="8">
        <f t="shared" si="0"/>
        <v>105598</v>
      </c>
      <c r="E9" s="8">
        <v>0</v>
      </c>
      <c r="F9" s="8">
        <v>-319</v>
      </c>
      <c r="G9" s="8">
        <v>4989</v>
      </c>
      <c r="H9" s="8">
        <v>5488</v>
      </c>
      <c r="I9" s="8">
        <v>5996</v>
      </c>
      <c r="J9" s="8">
        <v>6520</v>
      </c>
      <c r="K9" s="8">
        <v>7392</v>
      </c>
      <c r="L9" s="8">
        <v>7392</v>
      </c>
      <c r="M9" s="8">
        <v>7392</v>
      </c>
      <c r="N9" s="8">
        <v>7392</v>
      </c>
      <c r="O9" s="8">
        <v>7392</v>
      </c>
      <c r="P9" s="8">
        <v>11491</v>
      </c>
      <c r="Q9" s="8">
        <v>11491</v>
      </c>
      <c r="R9" s="8">
        <v>11491</v>
      </c>
      <c r="S9" s="8">
        <v>11491</v>
      </c>
      <c r="T9" s="8"/>
      <c r="U9" s="8"/>
      <c r="V9" s="8"/>
      <c r="W9" s="8"/>
    </row>
    <row r="10" spans="2:23" ht="15.75" customHeight="1">
      <c r="B10" s="40">
        <v>6</v>
      </c>
      <c r="C10" s="10" t="s">
        <v>43</v>
      </c>
      <c r="D10" s="8">
        <v>319</v>
      </c>
      <c r="E10" s="8"/>
      <c r="F10" s="8"/>
      <c r="G10" s="8">
        <v>319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/>
      <c r="U10" s="8"/>
      <c r="V10" s="8"/>
      <c r="W10" s="8"/>
    </row>
    <row r="11" spans="2:23" ht="15.75" customHeight="1">
      <c r="B11" s="40">
        <v>7</v>
      </c>
      <c r="C11" s="10" t="s">
        <v>264</v>
      </c>
      <c r="D11" s="8">
        <f t="shared" si="0"/>
        <v>105598</v>
      </c>
      <c r="E11" s="8">
        <v>0</v>
      </c>
      <c r="F11" s="8">
        <v>0</v>
      </c>
      <c r="G11" s="8">
        <v>4670</v>
      </c>
      <c r="H11" s="8">
        <v>5488</v>
      </c>
      <c r="I11" s="8">
        <v>5996</v>
      </c>
      <c r="J11" s="8">
        <v>6520</v>
      </c>
      <c r="K11" s="8">
        <v>7392</v>
      </c>
      <c r="L11" s="8">
        <v>7392</v>
      </c>
      <c r="M11" s="8">
        <v>7392</v>
      </c>
      <c r="N11" s="8">
        <v>7392</v>
      </c>
      <c r="O11" s="8">
        <v>7392</v>
      </c>
      <c r="P11" s="8">
        <v>11491</v>
      </c>
      <c r="Q11" s="8">
        <v>11491</v>
      </c>
      <c r="R11" s="8">
        <v>11491</v>
      </c>
      <c r="S11" s="8">
        <v>11491</v>
      </c>
      <c r="T11" s="8"/>
      <c r="U11" s="8"/>
      <c r="V11" s="8"/>
      <c r="W11" s="8"/>
    </row>
    <row r="12" spans="2:23" ht="15.75" customHeight="1">
      <c r="B12" s="40">
        <v>8</v>
      </c>
      <c r="C12" s="10" t="s">
        <v>154</v>
      </c>
      <c r="D12" s="8">
        <f t="shared" si="0"/>
        <v>34846</v>
      </c>
      <c r="E12" s="8">
        <v>0</v>
      </c>
      <c r="F12" s="8">
        <v>0</v>
      </c>
      <c r="G12" s="8">
        <v>1541</v>
      </c>
      <c r="H12" s="8">
        <v>1811</v>
      </c>
      <c r="I12" s="8">
        <v>1979</v>
      </c>
      <c r="J12" s="8">
        <v>2152</v>
      </c>
      <c r="K12" s="8">
        <v>2439</v>
      </c>
      <c r="L12" s="8">
        <v>2439</v>
      </c>
      <c r="M12" s="8">
        <v>2439</v>
      </c>
      <c r="N12" s="8">
        <v>2439</v>
      </c>
      <c r="O12" s="8">
        <v>2439</v>
      </c>
      <c r="P12" s="8">
        <v>3792</v>
      </c>
      <c r="Q12" s="8">
        <v>3792</v>
      </c>
      <c r="R12" s="8">
        <v>3792</v>
      </c>
      <c r="S12" s="8">
        <v>3792</v>
      </c>
      <c r="T12" s="8"/>
      <c r="U12" s="8"/>
      <c r="V12" s="8"/>
      <c r="W12" s="8"/>
    </row>
    <row r="13" spans="2:23" ht="15.75" customHeight="1">
      <c r="B13" s="40">
        <v>9</v>
      </c>
      <c r="C13" s="12" t="s">
        <v>155</v>
      </c>
      <c r="D13" s="8">
        <f t="shared" si="0"/>
        <v>70752</v>
      </c>
      <c r="E13" s="8">
        <v>0</v>
      </c>
      <c r="F13" s="8">
        <v>0</v>
      </c>
      <c r="G13" s="8">
        <v>3129</v>
      </c>
      <c r="H13" s="8">
        <v>3677</v>
      </c>
      <c r="I13" s="8">
        <v>4017</v>
      </c>
      <c r="J13" s="8">
        <v>4368</v>
      </c>
      <c r="K13" s="8">
        <v>4953</v>
      </c>
      <c r="L13" s="8">
        <v>4953</v>
      </c>
      <c r="M13" s="8">
        <v>4953</v>
      </c>
      <c r="N13" s="8">
        <v>4953</v>
      </c>
      <c r="O13" s="8">
        <v>4953</v>
      </c>
      <c r="P13" s="8">
        <v>7699</v>
      </c>
      <c r="Q13" s="8">
        <v>7699</v>
      </c>
      <c r="R13" s="8">
        <v>7699</v>
      </c>
      <c r="S13" s="8">
        <v>7699</v>
      </c>
      <c r="T13" s="8"/>
      <c r="U13" s="8"/>
      <c r="V13" s="8"/>
      <c r="W13" s="8"/>
    </row>
    <row r="14" spans="2:23" ht="15.75" customHeight="1">
      <c r="B14" s="40">
        <v>10</v>
      </c>
      <c r="C14" s="12" t="s">
        <v>44</v>
      </c>
      <c r="D14" s="8">
        <f t="shared" si="0"/>
        <v>7075</v>
      </c>
      <c r="E14" s="8">
        <v>0</v>
      </c>
      <c r="F14" s="8">
        <v>0</v>
      </c>
      <c r="G14" s="8">
        <v>313</v>
      </c>
      <c r="H14" s="8">
        <v>368</v>
      </c>
      <c r="I14" s="8">
        <v>402</v>
      </c>
      <c r="J14" s="8">
        <v>437</v>
      </c>
      <c r="K14" s="8">
        <v>495</v>
      </c>
      <c r="L14" s="8">
        <v>495</v>
      </c>
      <c r="M14" s="8">
        <v>495</v>
      </c>
      <c r="N14" s="8">
        <v>495</v>
      </c>
      <c r="O14" s="8">
        <v>495</v>
      </c>
      <c r="P14" s="8">
        <v>770</v>
      </c>
      <c r="Q14" s="8">
        <v>770</v>
      </c>
      <c r="R14" s="8">
        <v>770</v>
      </c>
      <c r="S14" s="8">
        <v>770</v>
      </c>
      <c r="T14" s="8"/>
      <c r="U14" s="8"/>
      <c r="V14" s="8"/>
      <c r="W14" s="8"/>
    </row>
    <row r="15" spans="2:23" ht="15.75" customHeight="1">
      <c r="B15" s="40">
        <v>11</v>
      </c>
      <c r="C15" s="41" t="s">
        <v>45</v>
      </c>
      <c r="D15" s="8">
        <f t="shared" si="0"/>
        <v>3539</v>
      </c>
      <c r="E15" s="8">
        <v>0</v>
      </c>
      <c r="F15" s="8">
        <v>0</v>
      </c>
      <c r="G15" s="8">
        <v>156</v>
      </c>
      <c r="H15" s="8">
        <v>184</v>
      </c>
      <c r="I15" s="8">
        <v>201</v>
      </c>
      <c r="J15" s="8">
        <v>218</v>
      </c>
      <c r="K15" s="8">
        <v>248</v>
      </c>
      <c r="L15" s="8">
        <v>248</v>
      </c>
      <c r="M15" s="8">
        <v>248</v>
      </c>
      <c r="N15" s="8">
        <v>248</v>
      </c>
      <c r="O15" s="8">
        <v>248</v>
      </c>
      <c r="P15" s="8">
        <v>385</v>
      </c>
      <c r="Q15" s="8">
        <v>385</v>
      </c>
      <c r="R15" s="8">
        <v>385</v>
      </c>
      <c r="S15" s="8">
        <v>385</v>
      </c>
      <c r="T15" s="8"/>
      <c r="U15" s="8"/>
      <c r="V15" s="8"/>
      <c r="W15" s="8"/>
    </row>
    <row r="16" spans="2:23" ht="15.75" customHeight="1">
      <c r="B16" s="40">
        <v>12</v>
      </c>
      <c r="C16" s="41" t="s">
        <v>46</v>
      </c>
      <c r="D16" s="8">
        <f t="shared" si="0"/>
        <v>60138</v>
      </c>
      <c r="E16" s="8">
        <v>0</v>
      </c>
      <c r="F16" s="8">
        <v>-319</v>
      </c>
      <c r="G16" s="8">
        <v>2979</v>
      </c>
      <c r="H16" s="8">
        <v>3125</v>
      </c>
      <c r="I16" s="8">
        <v>3414</v>
      </c>
      <c r="J16" s="8">
        <v>3713</v>
      </c>
      <c r="K16" s="8">
        <v>4210</v>
      </c>
      <c r="L16" s="8">
        <v>4210</v>
      </c>
      <c r="M16" s="8">
        <v>4210</v>
      </c>
      <c r="N16" s="8">
        <v>4210</v>
      </c>
      <c r="O16" s="8">
        <v>4210</v>
      </c>
      <c r="P16" s="8">
        <v>6544</v>
      </c>
      <c r="Q16" s="8">
        <v>6544</v>
      </c>
      <c r="R16" s="8">
        <v>6544</v>
      </c>
      <c r="S16" s="8">
        <v>6544</v>
      </c>
      <c r="T16" s="8"/>
      <c r="U16" s="8"/>
      <c r="V16" s="8"/>
      <c r="W16" s="8"/>
    </row>
    <row r="17" spans="2:23" ht="15.75" customHeight="1">
      <c r="B17" s="40">
        <v>12.1</v>
      </c>
      <c r="C17" s="41" t="s">
        <v>47</v>
      </c>
      <c r="D17" s="8">
        <f t="shared" si="0"/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/>
      <c r="U17" s="8"/>
      <c r="V17" s="8"/>
      <c r="W17" s="8"/>
    </row>
    <row r="18" spans="2:23" ht="15.75" customHeight="1">
      <c r="B18" s="40">
        <v>12.2</v>
      </c>
      <c r="C18" s="41" t="s">
        <v>48</v>
      </c>
      <c r="D18" s="8">
        <f t="shared" si="0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/>
      <c r="U18" s="8"/>
      <c r="V18" s="8"/>
      <c r="W18" s="8"/>
    </row>
    <row r="19" spans="2:23" ht="15.75" customHeight="1">
      <c r="B19" s="40">
        <v>12.3</v>
      </c>
      <c r="C19" s="10" t="s">
        <v>49</v>
      </c>
      <c r="D19" s="8">
        <f t="shared" si="0"/>
        <v>60138</v>
      </c>
      <c r="E19" s="8">
        <v>0</v>
      </c>
      <c r="F19" s="8">
        <v>-319</v>
      </c>
      <c r="G19" s="8">
        <v>2979</v>
      </c>
      <c r="H19" s="8">
        <v>3125</v>
      </c>
      <c r="I19" s="8">
        <v>3414</v>
      </c>
      <c r="J19" s="8">
        <v>3713</v>
      </c>
      <c r="K19" s="8">
        <v>4210</v>
      </c>
      <c r="L19" s="8">
        <v>4210</v>
      </c>
      <c r="M19" s="8">
        <v>4210</v>
      </c>
      <c r="N19" s="8">
        <v>4210</v>
      </c>
      <c r="O19" s="8">
        <v>4210</v>
      </c>
      <c r="P19" s="8">
        <v>6544</v>
      </c>
      <c r="Q19" s="8">
        <v>6544</v>
      </c>
      <c r="R19" s="8">
        <v>6544</v>
      </c>
      <c r="S19" s="8">
        <v>6544</v>
      </c>
      <c r="T19" s="8"/>
      <c r="U19" s="8"/>
      <c r="V19" s="8"/>
      <c r="W19" s="8"/>
    </row>
    <row r="20" spans="2:23" ht="15.75" customHeight="1">
      <c r="B20" s="40">
        <v>13</v>
      </c>
      <c r="C20" s="10" t="s">
        <v>50</v>
      </c>
      <c r="D20" s="8"/>
      <c r="E20" s="8"/>
      <c r="F20" s="8">
        <v>-319</v>
      </c>
      <c r="G20" s="8">
        <v>2660</v>
      </c>
      <c r="H20" s="8">
        <v>5785</v>
      </c>
      <c r="I20" s="8">
        <v>9199</v>
      </c>
      <c r="J20" s="8">
        <v>12912</v>
      </c>
      <c r="K20" s="8">
        <v>17122</v>
      </c>
      <c r="L20" s="8">
        <v>21332</v>
      </c>
      <c r="M20" s="8">
        <v>25542</v>
      </c>
      <c r="N20" s="8">
        <v>29752</v>
      </c>
      <c r="O20" s="8">
        <v>33962</v>
      </c>
      <c r="P20" s="8">
        <v>40506</v>
      </c>
      <c r="Q20" s="8">
        <v>47050</v>
      </c>
      <c r="R20" s="8">
        <v>53594</v>
      </c>
      <c r="S20" s="8">
        <v>60138</v>
      </c>
      <c r="T20" s="8"/>
      <c r="U20" s="8"/>
      <c r="V20" s="8"/>
      <c r="W20" s="8"/>
    </row>
  </sheetData>
  <mergeCells count="4">
    <mergeCell ref="B1:C1"/>
    <mergeCell ref="B3:B4"/>
    <mergeCell ref="C3:C4"/>
    <mergeCell ref="D3:D4"/>
  </mergeCells>
  <printOptions horizontalCentered="1"/>
  <pageMargins left="0.8661417322834646" right="0.8661417322834646" top="1.3779527559055118" bottom="0.984251968503937" header="0.984251968503937" footer="0.5118110236220472"/>
  <pageSetup blackAndWhite="1" horizontalDpi="180" verticalDpi="180" orientation="landscape" pageOrder="overThenDown" paperSize="9" r:id="rId1"/>
  <headerFooter alignWithMargins="0">
    <oddHeader>&amp;C&amp;"隶书"&amp;18&amp;U损益表</oddHeader>
    <oddFooter>&amp;C第 &amp;P 页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W22"/>
  <sheetViews>
    <sheetView showGridLines="0" showZeros="0" workbookViewId="0" topLeftCell="A1">
      <pane xSplit="3" ySplit="4" topLeftCell="D11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B2" sqref="B2"/>
    </sheetView>
  </sheetViews>
  <sheetFormatPr defaultColWidth="9.00390625" defaultRowHeight="14.25"/>
  <cols>
    <col min="1" max="1" width="1.25" style="1" customWidth="1"/>
    <col min="2" max="2" width="5.625" style="1" customWidth="1"/>
    <col min="3" max="3" width="22.625" style="1" customWidth="1"/>
    <col min="4" max="23" width="8.625" style="1" customWidth="1"/>
    <col min="24" max="16384" width="9.00390625" style="1" customWidth="1"/>
  </cols>
  <sheetData>
    <row r="1" spans="2:3" ht="21" customHeight="1">
      <c r="B1" s="74" t="s">
        <v>51</v>
      </c>
      <c r="C1" s="75"/>
    </row>
    <row r="2" spans="2:23" ht="15.75" customHeight="1">
      <c r="B2" s="73" t="s">
        <v>257</v>
      </c>
      <c r="M2" s="1" t="str">
        <f>CONCATENATE("万",'[1]Udata'!$H$28)</f>
        <v>万元</v>
      </c>
      <c r="W2" s="1" t="str">
        <f>CONCATENATE("万",'[1]Udata'!$H$28)</f>
        <v>万元</v>
      </c>
    </row>
    <row r="3" spans="2:23" ht="15.75" customHeight="1">
      <c r="B3" s="76" t="s">
        <v>1</v>
      </c>
      <c r="C3" s="76" t="s">
        <v>2</v>
      </c>
      <c r="D3" s="76" t="s">
        <v>3</v>
      </c>
      <c r="E3" s="2" t="s">
        <v>4</v>
      </c>
      <c r="F3" s="2" t="s">
        <v>5</v>
      </c>
      <c r="G3" s="2" t="s">
        <v>6</v>
      </c>
      <c r="H3" s="3"/>
      <c r="I3" s="3"/>
      <c r="J3" s="3"/>
      <c r="K3" s="3"/>
      <c r="L3" s="3"/>
      <c r="M3" s="3"/>
      <c r="N3" s="2" t="s">
        <v>6</v>
      </c>
      <c r="O3" s="3"/>
      <c r="P3" s="3"/>
      <c r="Q3" s="3"/>
      <c r="R3" s="3"/>
      <c r="S3" s="3"/>
      <c r="T3" s="4"/>
      <c r="U3" s="4"/>
      <c r="V3" s="4"/>
      <c r="W3" s="4"/>
    </row>
    <row r="4" spans="2:23" ht="15.75" customHeight="1">
      <c r="B4" s="77"/>
      <c r="C4" s="77"/>
      <c r="D4" s="77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4"/>
      <c r="U4" s="4"/>
      <c r="V4" s="4"/>
      <c r="W4" s="4"/>
    </row>
    <row r="5" spans="2:23" ht="15.75" customHeight="1">
      <c r="B5" s="42">
        <v>1</v>
      </c>
      <c r="C5" s="43" t="s">
        <v>52</v>
      </c>
      <c r="D5" s="8">
        <f aca="true" t="shared" si="0" ref="D5:D21">SUM(E5:T5)</f>
        <v>228026</v>
      </c>
      <c r="E5" s="8">
        <v>57563</v>
      </c>
      <c r="F5" s="8">
        <v>7774</v>
      </c>
      <c r="G5" s="8">
        <v>10891</v>
      </c>
      <c r="H5" s="8">
        <v>10660</v>
      </c>
      <c r="I5" s="8">
        <v>11168</v>
      </c>
      <c r="J5" s="8">
        <v>11694</v>
      </c>
      <c r="K5" s="8">
        <v>12072</v>
      </c>
      <c r="L5" s="8">
        <v>12072</v>
      </c>
      <c r="M5" s="8">
        <v>12072</v>
      </c>
      <c r="N5" s="8">
        <v>12072</v>
      </c>
      <c r="O5" s="8">
        <v>12072</v>
      </c>
      <c r="P5" s="8">
        <v>12072</v>
      </c>
      <c r="Q5" s="8">
        <v>12072</v>
      </c>
      <c r="R5" s="8">
        <v>12072</v>
      </c>
      <c r="S5" s="8">
        <v>21700</v>
      </c>
      <c r="T5" s="8"/>
      <c r="U5" s="8"/>
      <c r="V5" s="8"/>
      <c r="W5" s="8"/>
    </row>
    <row r="6" spans="2:23" ht="15.75" customHeight="1">
      <c r="B6" s="40">
        <v>1.1</v>
      </c>
      <c r="C6" s="12" t="s">
        <v>53</v>
      </c>
      <c r="D6" s="8">
        <f t="shared" si="0"/>
        <v>105598</v>
      </c>
      <c r="E6" s="8">
        <v>0</v>
      </c>
      <c r="F6" s="8">
        <v>-319</v>
      </c>
      <c r="G6" s="8">
        <v>4989</v>
      </c>
      <c r="H6" s="8">
        <v>5488</v>
      </c>
      <c r="I6" s="8">
        <v>5996</v>
      </c>
      <c r="J6" s="8">
        <v>6520</v>
      </c>
      <c r="K6" s="8">
        <v>7392</v>
      </c>
      <c r="L6" s="8">
        <v>7392</v>
      </c>
      <c r="M6" s="8">
        <v>7392</v>
      </c>
      <c r="N6" s="8">
        <v>7392</v>
      </c>
      <c r="O6" s="8">
        <v>7392</v>
      </c>
      <c r="P6" s="8">
        <v>11491</v>
      </c>
      <c r="Q6" s="8">
        <v>11491</v>
      </c>
      <c r="R6" s="8">
        <v>11491</v>
      </c>
      <c r="S6" s="8">
        <v>11491</v>
      </c>
      <c r="T6" s="8"/>
      <c r="U6" s="8"/>
      <c r="V6" s="8"/>
      <c r="W6" s="8"/>
    </row>
    <row r="7" spans="2:23" ht="15.75" customHeight="1">
      <c r="B7" s="40">
        <v>1.2</v>
      </c>
      <c r="C7" s="12" t="s">
        <v>54</v>
      </c>
      <c r="D7" s="8">
        <f t="shared" si="0"/>
        <v>43924</v>
      </c>
      <c r="E7" s="8">
        <v>0</v>
      </c>
      <c r="F7" s="8">
        <v>4160</v>
      </c>
      <c r="G7" s="8">
        <v>4160</v>
      </c>
      <c r="H7" s="8">
        <v>4160</v>
      </c>
      <c r="I7" s="8">
        <v>4160</v>
      </c>
      <c r="J7" s="8">
        <v>4160</v>
      </c>
      <c r="K7" s="8">
        <v>4160</v>
      </c>
      <c r="L7" s="8">
        <v>4160</v>
      </c>
      <c r="M7" s="8">
        <v>4160</v>
      </c>
      <c r="N7" s="8">
        <v>4160</v>
      </c>
      <c r="O7" s="8">
        <v>4160</v>
      </c>
      <c r="P7" s="8">
        <v>581</v>
      </c>
      <c r="Q7" s="8">
        <v>581</v>
      </c>
      <c r="R7" s="8">
        <v>581</v>
      </c>
      <c r="S7" s="8">
        <v>581</v>
      </c>
      <c r="T7" s="8"/>
      <c r="U7" s="8"/>
      <c r="V7" s="8"/>
      <c r="W7" s="8"/>
    </row>
    <row r="8" spans="2:23" ht="15.75" customHeight="1">
      <c r="B8" s="40">
        <v>1.3</v>
      </c>
      <c r="C8" s="12" t="s">
        <v>55</v>
      </c>
      <c r="D8" s="8">
        <f t="shared" si="0"/>
        <v>7662</v>
      </c>
      <c r="E8" s="8">
        <v>0</v>
      </c>
      <c r="F8" s="8">
        <v>1012</v>
      </c>
      <c r="G8" s="8">
        <v>1012</v>
      </c>
      <c r="H8" s="8">
        <v>1012</v>
      </c>
      <c r="I8" s="8">
        <v>1012</v>
      </c>
      <c r="J8" s="8">
        <v>1014</v>
      </c>
      <c r="K8" s="8">
        <v>520</v>
      </c>
      <c r="L8" s="8">
        <v>520</v>
      </c>
      <c r="M8" s="8">
        <v>520</v>
      </c>
      <c r="N8" s="8">
        <v>520</v>
      </c>
      <c r="O8" s="8">
        <v>520</v>
      </c>
      <c r="P8" s="8">
        <v>0</v>
      </c>
      <c r="Q8" s="8">
        <v>0</v>
      </c>
      <c r="R8" s="8">
        <v>0</v>
      </c>
      <c r="S8" s="8">
        <v>0</v>
      </c>
      <c r="T8" s="8"/>
      <c r="U8" s="8"/>
      <c r="V8" s="8"/>
      <c r="W8" s="8"/>
    </row>
    <row r="9" spans="2:23" ht="15.75" customHeight="1">
      <c r="B9" s="40">
        <v>1.4</v>
      </c>
      <c r="C9" s="12" t="s">
        <v>56</v>
      </c>
      <c r="D9" s="8">
        <f t="shared" si="0"/>
        <v>36071</v>
      </c>
      <c r="E9" s="8">
        <v>36071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/>
      <c r="U9" s="8"/>
      <c r="V9" s="8"/>
      <c r="W9" s="8"/>
    </row>
    <row r="10" spans="2:23" ht="15.75" customHeight="1">
      <c r="B10" s="40">
        <v>1.5</v>
      </c>
      <c r="C10" s="12" t="s">
        <v>57</v>
      </c>
      <c r="D10" s="8">
        <f t="shared" si="0"/>
        <v>2556</v>
      </c>
      <c r="E10" s="8">
        <v>0</v>
      </c>
      <c r="F10" s="8">
        <v>2045</v>
      </c>
      <c r="G10" s="8">
        <v>511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/>
      <c r="U10" s="8"/>
      <c r="V10" s="8"/>
      <c r="W10" s="8"/>
    </row>
    <row r="11" spans="2:23" ht="15.75" customHeight="1">
      <c r="B11" s="40" t="s">
        <v>230</v>
      </c>
      <c r="C11" s="12" t="s">
        <v>37</v>
      </c>
      <c r="D11" s="8">
        <f t="shared" si="0"/>
        <v>22587</v>
      </c>
      <c r="E11" s="8">
        <v>21492</v>
      </c>
      <c r="F11" s="8">
        <v>876</v>
      </c>
      <c r="G11" s="8">
        <v>219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/>
      <c r="U11" s="8"/>
      <c r="V11" s="8"/>
      <c r="W11" s="8"/>
    </row>
    <row r="12" spans="2:23" ht="15.75" customHeight="1">
      <c r="B12" s="40" t="s">
        <v>231</v>
      </c>
      <c r="C12" s="12" t="s">
        <v>24</v>
      </c>
      <c r="D12" s="8">
        <f t="shared" si="0"/>
        <v>5977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5977</v>
      </c>
      <c r="T12" s="8"/>
      <c r="U12" s="8"/>
      <c r="V12" s="8"/>
      <c r="W12" s="8"/>
    </row>
    <row r="13" spans="2:23" ht="15.75" customHeight="1">
      <c r="B13" s="40" t="s">
        <v>232</v>
      </c>
      <c r="C13" s="12" t="s">
        <v>25</v>
      </c>
      <c r="D13" s="8">
        <f t="shared" si="0"/>
        <v>3651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3651</v>
      </c>
      <c r="T13" s="8"/>
      <c r="U13" s="8"/>
      <c r="V13" s="8"/>
      <c r="W13" s="8"/>
    </row>
    <row r="14" spans="2:23" ht="15.75" customHeight="1">
      <c r="B14" s="42">
        <v>2</v>
      </c>
      <c r="C14" s="43" t="s">
        <v>58</v>
      </c>
      <c r="D14" s="8">
        <f t="shared" si="0"/>
        <v>134687</v>
      </c>
      <c r="E14" s="8">
        <v>57563</v>
      </c>
      <c r="F14" s="8">
        <v>7774</v>
      </c>
      <c r="G14" s="8">
        <v>10422</v>
      </c>
      <c r="H14" s="8">
        <v>10108</v>
      </c>
      <c r="I14" s="8">
        <v>10565</v>
      </c>
      <c r="J14" s="8">
        <v>8336</v>
      </c>
      <c r="K14" s="8">
        <v>2439</v>
      </c>
      <c r="L14" s="8">
        <v>2439</v>
      </c>
      <c r="M14" s="8">
        <v>2439</v>
      </c>
      <c r="N14" s="8">
        <v>2439</v>
      </c>
      <c r="O14" s="8">
        <v>2439</v>
      </c>
      <c r="P14" s="8">
        <v>3792</v>
      </c>
      <c r="Q14" s="8">
        <v>3792</v>
      </c>
      <c r="R14" s="8">
        <v>3792</v>
      </c>
      <c r="S14" s="8">
        <v>6348</v>
      </c>
      <c r="T14" s="8"/>
      <c r="U14" s="8"/>
      <c r="V14" s="8"/>
      <c r="W14" s="8"/>
    </row>
    <row r="15" spans="2:23" ht="15.75" customHeight="1">
      <c r="B15" s="40">
        <v>2.1</v>
      </c>
      <c r="C15" s="12" t="s">
        <v>145</v>
      </c>
      <c r="D15" s="8">
        <f t="shared" si="0"/>
        <v>56492</v>
      </c>
      <c r="E15" s="8">
        <v>56492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/>
      <c r="U15" s="8"/>
      <c r="V15" s="8"/>
      <c r="W15" s="8"/>
    </row>
    <row r="16" spans="2:23" ht="15.75" customHeight="1">
      <c r="B16" s="40" t="s">
        <v>223</v>
      </c>
      <c r="C16" s="12" t="s">
        <v>59</v>
      </c>
      <c r="D16" s="8">
        <f t="shared" si="0"/>
        <v>1071</v>
      </c>
      <c r="E16" s="8">
        <v>1071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/>
      <c r="U16" s="8"/>
      <c r="V16" s="8"/>
      <c r="W16" s="8"/>
    </row>
    <row r="17" spans="2:23" ht="15.75" customHeight="1">
      <c r="B17" s="40" t="s">
        <v>224</v>
      </c>
      <c r="C17" s="12" t="s">
        <v>27</v>
      </c>
      <c r="D17" s="8">
        <f t="shared" si="0"/>
        <v>3651</v>
      </c>
      <c r="E17" s="8">
        <v>0</v>
      </c>
      <c r="F17" s="8">
        <v>2921</v>
      </c>
      <c r="G17" s="8">
        <v>730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/>
      <c r="U17" s="8"/>
      <c r="V17" s="8"/>
      <c r="W17" s="8"/>
    </row>
    <row r="18" spans="2:23" ht="15.75" customHeight="1">
      <c r="B18" s="40" t="s">
        <v>225</v>
      </c>
      <c r="C18" s="12" t="s">
        <v>31</v>
      </c>
      <c r="D18" s="8">
        <f t="shared" si="0"/>
        <v>34846</v>
      </c>
      <c r="E18" s="8">
        <v>0</v>
      </c>
      <c r="F18" s="8">
        <v>0</v>
      </c>
      <c r="G18" s="8">
        <v>1541</v>
      </c>
      <c r="H18" s="8">
        <v>1811</v>
      </c>
      <c r="I18" s="8">
        <v>1979</v>
      </c>
      <c r="J18" s="8">
        <v>2152</v>
      </c>
      <c r="K18" s="8">
        <v>2439</v>
      </c>
      <c r="L18" s="8">
        <v>2439</v>
      </c>
      <c r="M18" s="8">
        <v>2439</v>
      </c>
      <c r="N18" s="8">
        <v>2439</v>
      </c>
      <c r="O18" s="8">
        <v>2439</v>
      </c>
      <c r="P18" s="8">
        <v>3792</v>
      </c>
      <c r="Q18" s="8">
        <v>3792</v>
      </c>
      <c r="R18" s="8">
        <v>3792</v>
      </c>
      <c r="S18" s="8">
        <v>3792</v>
      </c>
      <c r="T18" s="8"/>
      <c r="U18" s="8"/>
      <c r="V18" s="8"/>
      <c r="W18" s="8"/>
    </row>
    <row r="19" spans="2:23" ht="15.75" customHeight="1">
      <c r="B19" s="40" t="s">
        <v>226</v>
      </c>
      <c r="C19" s="12" t="s">
        <v>60</v>
      </c>
      <c r="D19" s="8">
        <f t="shared" si="0"/>
        <v>36071</v>
      </c>
      <c r="E19" s="8">
        <v>0</v>
      </c>
      <c r="F19" s="8">
        <v>4853</v>
      </c>
      <c r="G19" s="8">
        <v>8151</v>
      </c>
      <c r="H19" s="8">
        <v>8297</v>
      </c>
      <c r="I19" s="8">
        <v>8586</v>
      </c>
      <c r="J19" s="8">
        <v>6184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/>
      <c r="U19" s="8"/>
      <c r="V19" s="8"/>
      <c r="W19" s="8"/>
    </row>
    <row r="20" spans="2:23" ht="15.75" customHeight="1">
      <c r="B20" s="40" t="s">
        <v>227</v>
      </c>
      <c r="C20" s="12" t="s">
        <v>156</v>
      </c>
      <c r="D20" s="8">
        <f t="shared" si="0"/>
        <v>2556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2556</v>
      </c>
      <c r="T20" s="8"/>
      <c r="U20" s="8"/>
      <c r="V20" s="8"/>
      <c r="W20" s="8"/>
    </row>
    <row r="21" spans="2:23" ht="15.75" customHeight="1">
      <c r="B21" s="42">
        <v>3</v>
      </c>
      <c r="C21" s="43" t="s">
        <v>61</v>
      </c>
      <c r="D21" s="8">
        <f t="shared" si="0"/>
        <v>93339</v>
      </c>
      <c r="E21" s="8">
        <v>0</v>
      </c>
      <c r="F21" s="8">
        <v>0</v>
      </c>
      <c r="G21" s="8">
        <v>469</v>
      </c>
      <c r="H21" s="8">
        <v>552</v>
      </c>
      <c r="I21" s="8">
        <v>603</v>
      </c>
      <c r="J21" s="8">
        <v>3358</v>
      </c>
      <c r="K21" s="8">
        <v>9633</v>
      </c>
      <c r="L21" s="8">
        <v>9633</v>
      </c>
      <c r="M21" s="8">
        <v>9633</v>
      </c>
      <c r="N21" s="8">
        <v>9633</v>
      </c>
      <c r="O21" s="8">
        <v>9633</v>
      </c>
      <c r="P21" s="8">
        <v>8280</v>
      </c>
      <c r="Q21" s="8">
        <v>8280</v>
      </c>
      <c r="R21" s="8">
        <v>8280</v>
      </c>
      <c r="S21" s="8">
        <v>15352</v>
      </c>
      <c r="T21" s="8"/>
      <c r="U21" s="8"/>
      <c r="V21" s="8"/>
      <c r="W21" s="8"/>
    </row>
    <row r="22" spans="2:23" ht="15.75" customHeight="1">
      <c r="B22" s="42">
        <v>4</v>
      </c>
      <c r="C22" s="43" t="s">
        <v>62</v>
      </c>
      <c r="D22" s="8"/>
      <c r="E22" s="8"/>
      <c r="F22" s="8">
        <v>0</v>
      </c>
      <c r="G22" s="8">
        <v>469</v>
      </c>
      <c r="H22" s="8">
        <v>1021</v>
      </c>
      <c r="I22" s="8">
        <v>1624</v>
      </c>
      <c r="J22" s="8">
        <v>4982</v>
      </c>
      <c r="K22" s="8">
        <v>14615</v>
      </c>
      <c r="L22" s="8">
        <v>24248</v>
      </c>
      <c r="M22" s="8">
        <v>33881</v>
      </c>
      <c r="N22" s="8">
        <v>43514</v>
      </c>
      <c r="O22" s="8">
        <v>53147</v>
      </c>
      <c r="P22" s="8">
        <v>61427</v>
      </c>
      <c r="Q22" s="8">
        <v>69707</v>
      </c>
      <c r="R22" s="8">
        <v>77987</v>
      </c>
      <c r="S22" s="8">
        <v>93339</v>
      </c>
      <c r="T22" s="8"/>
      <c r="U22" s="8"/>
      <c r="V22" s="8"/>
      <c r="W22" s="8"/>
    </row>
  </sheetData>
  <mergeCells count="4">
    <mergeCell ref="B1:C1"/>
    <mergeCell ref="B3:B4"/>
    <mergeCell ref="C3:C4"/>
    <mergeCell ref="D3:D4"/>
  </mergeCells>
  <printOptions horizontalCentered="1"/>
  <pageMargins left="0.8661417322834646" right="0.8661417322834646" top="1.3779527559055118" bottom="0.984251968503937" header="0.984251968503937" footer="0.5118110236220472"/>
  <pageSetup blackAndWhite="1" horizontalDpi="180" verticalDpi="180" orientation="landscape" pageOrder="overThenDown" paperSize="9" r:id="rId1"/>
  <headerFooter alignWithMargins="0">
    <oddHeader>&amp;C&amp;"隶书"&amp;18&amp;U资金来源与运用表</oddHeader>
    <oddFooter>&amp;C第 &amp;P 页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W27"/>
  <sheetViews>
    <sheetView showGridLines="0" showZeros="0" workbookViewId="0" topLeftCell="A1">
      <pane xSplit="3" ySplit="4" topLeftCell="D14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B2" sqref="B2"/>
    </sheetView>
  </sheetViews>
  <sheetFormatPr defaultColWidth="9.00390625" defaultRowHeight="14.25"/>
  <cols>
    <col min="1" max="1" width="1.25" style="1" customWidth="1"/>
    <col min="2" max="2" width="5.625" style="1" customWidth="1"/>
    <col min="3" max="3" width="22.625" style="1" customWidth="1"/>
    <col min="4" max="23" width="8.625" style="1" customWidth="1"/>
    <col min="24" max="16384" width="9.00390625" style="1" customWidth="1"/>
  </cols>
  <sheetData>
    <row r="1" spans="2:3" ht="21" customHeight="1">
      <c r="B1" s="74" t="s">
        <v>63</v>
      </c>
      <c r="C1" s="75"/>
    </row>
    <row r="2" spans="2:23" ht="15.75" customHeight="1">
      <c r="B2" s="73" t="s">
        <v>256</v>
      </c>
      <c r="M2" s="1" t="str">
        <f>CONCATENATE("万",'[1]Udata'!$H$28)</f>
        <v>万元</v>
      </c>
      <c r="W2" s="1" t="str">
        <f>CONCATENATE("万",'[1]Udata'!$H$28)</f>
        <v>万元</v>
      </c>
    </row>
    <row r="3" spans="2:23" ht="15.75" customHeight="1">
      <c r="B3" s="76" t="s">
        <v>1</v>
      </c>
      <c r="C3" s="76" t="s">
        <v>2</v>
      </c>
      <c r="D3" s="76" t="s">
        <v>3</v>
      </c>
      <c r="E3" s="2" t="s">
        <v>4</v>
      </c>
      <c r="F3" s="2" t="s">
        <v>5</v>
      </c>
      <c r="G3" s="2" t="s">
        <v>6</v>
      </c>
      <c r="H3" s="3"/>
      <c r="I3" s="3"/>
      <c r="J3" s="3"/>
      <c r="K3" s="3"/>
      <c r="L3" s="3"/>
      <c r="M3" s="3"/>
      <c r="N3" s="2" t="s">
        <v>6</v>
      </c>
      <c r="O3" s="3"/>
      <c r="P3" s="3"/>
      <c r="Q3" s="3"/>
      <c r="R3" s="3"/>
      <c r="S3" s="3"/>
      <c r="T3" s="4"/>
      <c r="U3" s="4"/>
      <c r="V3" s="4"/>
      <c r="W3" s="4"/>
    </row>
    <row r="4" spans="2:23" ht="15.75" customHeight="1">
      <c r="B4" s="77"/>
      <c r="C4" s="77"/>
      <c r="D4" s="77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4"/>
      <c r="U4" s="4"/>
      <c r="V4" s="4"/>
      <c r="W4" s="4"/>
    </row>
    <row r="5" spans="2:23" ht="15.75" customHeight="1">
      <c r="B5" s="42">
        <v>1</v>
      </c>
      <c r="C5" s="43" t="s">
        <v>64</v>
      </c>
      <c r="D5" s="8"/>
      <c r="E5" s="8">
        <v>57563</v>
      </c>
      <c r="F5" s="8">
        <v>55783</v>
      </c>
      <c r="G5" s="8">
        <v>51928</v>
      </c>
      <c r="H5" s="8">
        <v>47308</v>
      </c>
      <c r="I5" s="8">
        <v>42739</v>
      </c>
      <c r="J5" s="8">
        <v>40923</v>
      </c>
      <c r="K5" s="8">
        <v>45876</v>
      </c>
      <c r="L5" s="8">
        <v>50829</v>
      </c>
      <c r="M5" s="8">
        <v>55782</v>
      </c>
      <c r="N5" s="8">
        <v>60735</v>
      </c>
      <c r="O5" s="8">
        <v>65688</v>
      </c>
      <c r="P5" s="8">
        <v>73387</v>
      </c>
      <c r="Q5" s="8">
        <v>81086</v>
      </c>
      <c r="R5" s="8">
        <v>88785</v>
      </c>
      <c r="S5" s="8">
        <v>93928</v>
      </c>
      <c r="T5" s="8"/>
      <c r="U5" s="8"/>
      <c r="V5" s="8"/>
      <c r="W5" s="8"/>
    </row>
    <row r="6" spans="2:23" ht="15.75" customHeight="1">
      <c r="B6" s="40">
        <v>1.1</v>
      </c>
      <c r="C6" s="12" t="s">
        <v>65</v>
      </c>
      <c r="D6" s="8"/>
      <c r="E6" s="8">
        <v>0</v>
      </c>
      <c r="F6" s="8">
        <v>3392</v>
      </c>
      <c r="G6" s="8">
        <v>4709</v>
      </c>
      <c r="H6" s="8">
        <v>5261</v>
      </c>
      <c r="I6" s="8">
        <v>5864</v>
      </c>
      <c r="J6" s="8">
        <v>9222</v>
      </c>
      <c r="K6" s="8">
        <v>18855</v>
      </c>
      <c r="L6" s="8">
        <v>28488</v>
      </c>
      <c r="M6" s="8">
        <v>38121</v>
      </c>
      <c r="N6" s="8">
        <v>47754</v>
      </c>
      <c r="O6" s="8">
        <v>57387</v>
      </c>
      <c r="P6" s="8">
        <v>65667</v>
      </c>
      <c r="Q6" s="8">
        <v>73947</v>
      </c>
      <c r="R6" s="8">
        <v>82227</v>
      </c>
      <c r="S6" s="8">
        <v>87951</v>
      </c>
      <c r="T6" s="8"/>
      <c r="U6" s="8"/>
      <c r="V6" s="8"/>
      <c r="W6" s="8"/>
    </row>
    <row r="7" spans="2:23" ht="15.75" customHeight="1">
      <c r="B7" s="40" t="s">
        <v>66</v>
      </c>
      <c r="C7" s="12" t="s">
        <v>67</v>
      </c>
      <c r="D7" s="8"/>
      <c r="E7" s="8">
        <v>0</v>
      </c>
      <c r="F7" s="8">
        <v>1863</v>
      </c>
      <c r="G7" s="8">
        <v>2329</v>
      </c>
      <c r="H7" s="8">
        <v>2329</v>
      </c>
      <c r="I7" s="8">
        <v>2329</v>
      </c>
      <c r="J7" s="8">
        <v>2329</v>
      </c>
      <c r="K7" s="8">
        <v>2329</v>
      </c>
      <c r="L7" s="8">
        <v>2329</v>
      </c>
      <c r="M7" s="8">
        <v>2329</v>
      </c>
      <c r="N7" s="8">
        <v>2329</v>
      </c>
      <c r="O7" s="8">
        <v>2329</v>
      </c>
      <c r="P7" s="8">
        <v>2329</v>
      </c>
      <c r="Q7" s="8">
        <v>2329</v>
      </c>
      <c r="R7" s="8">
        <v>2329</v>
      </c>
      <c r="S7" s="8">
        <v>2329</v>
      </c>
      <c r="T7" s="8"/>
      <c r="U7" s="8"/>
      <c r="V7" s="8"/>
      <c r="W7" s="8"/>
    </row>
    <row r="8" spans="2:23" ht="15.75" customHeight="1">
      <c r="B8" s="40" t="s">
        <v>68</v>
      </c>
      <c r="C8" s="12" t="s">
        <v>69</v>
      </c>
      <c r="D8" s="8"/>
      <c r="E8" s="8">
        <v>0</v>
      </c>
      <c r="F8" s="8">
        <v>1315</v>
      </c>
      <c r="G8" s="8">
        <v>1643</v>
      </c>
      <c r="H8" s="8">
        <v>1643</v>
      </c>
      <c r="I8" s="8">
        <v>1643</v>
      </c>
      <c r="J8" s="8">
        <v>1643</v>
      </c>
      <c r="K8" s="8">
        <v>1643</v>
      </c>
      <c r="L8" s="8">
        <v>1643</v>
      </c>
      <c r="M8" s="8">
        <v>1643</v>
      </c>
      <c r="N8" s="8">
        <v>1643</v>
      </c>
      <c r="O8" s="8">
        <v>1643</v>
      </c>
      <c r="P8" s="8">
        <v>1643</v>
      </c>
      <c r="Q8" s="8">
        <v>1643</v>
      </c>
      <c r="R8" s="8">
        <v>1643</v>
      </c>
      <c r="S8" s="8">
        <v>1643</v>
      </c>
      <c r="T8" s="8"/>
      <c r="U8" s="8"/>
      <c r="V8" s="8"/>
      <c r="W8" s="8"/>
    </row>
    <row r="9" spans="2:23" ht="15.75" customHeight="1">
      <c r="B9" s="40" t="s">
        <v>70</v>
      </c>
      <c r="C9" s="12" t="s">
        <v>71</v>
      </c>
      <c r="D9" s="8"/>
      <c r="E9" s="8">
        <v>0</v>
      </c>
      <c r="F9" s="8">
        <v>214</v>
      </c>
      <c r="G9" s="8">
        <v>268</v>
      </c>
      <c r="H9" s="8">
        <v>268</v>
      </c>
      <c r="I9" s="8">
        <v>268</v>
      </c>
      <c r="J9" s="8">
        <v>268</v>
      </c>
      <c r="K9" s="8">
        <v>268</v>
      </c>
      <c r="L9" s="8">
        <v>268</v>
      </c>
      <c r="M9" s="8">
        <v>268</v>
      </c>
      <c r="N9" s="8">
        <v>268</v>
      </c>
      <c r="O9" s="8">
        <v>268</v>
      </c>
      <c r="P9" s="8">
        <v>268</v>
      </c>
      <c r="Q9" s="8">
        <v>268</v>
      </c>
      <c r="R9" s="8">
        <v>268</v>
      </c>
      <c r="S9" s="8">
        <v>268</v>
      </c>
      <c r="T9" s="8"/>
      <c r="U9" s="8"/>
      <c r="V9" s="8"/>
      <c r="W9" s="8"/>
    </row>
    <row r="10" spans="2:23" ht="15.75" customHeight="1">
      <c r="B10" s="40" t="s">
        <v>72</v>
      </c>
      <c r="C10" s="12" t="s">
        <v>62</v>
      </c>
      <c r="D10" s="8"/>
      <c r="E10" s="8">
        <v>0</v>
      </c>
      <c r="F10" s="8">
        <v>0</v>
      </c>
      <c r="G10" s="8">
        <v>469</v>
      </c>
      <c r="H10" s="8">
        <v>1021</v>
      </c>
      <c r="I10" s="8">
        <v>1624</v>
      </c>
      <c r="J10" s="8">
        <v>4982</v>
      </c>
      <c r="K10" s="8">
        <v>14615</v>
      </c>
      <c r="L10" s="8">
        <v>24248</v>
      </c>
      <c r="M10" s="8">
        <v>33881</v>
      </c>
      <c r="N10" s="8">
        <v>43514</v>
      </c>
      <c r="O10" s="8">
        <v>53147</v>
      </c>
      <c r="P10" s="8">
        <v>61427</v>
      </c>
      <c r="Q10" s="8">
        <v>69707</v>
      </c>
      <c r="R10" s="8">
        <v>77987</v>
      </c>
      <c r="S10" s="8">
        <v>83711</v>
      </c>
      <c r="T10" s="8"/>
      <c r="U10" s="8"/>
      <c r="V10" s="8"/>
      <c r="W10" s="8"/>
    </row>
    <row r="11" spans="2:23" ht="15.75" customHeight="1">
      <c r="B11" s="40">
        <v>1.2</v>
      </c>
      <c r="C11" s="12" t="s">
        <v>73</v>
      </c>
      <c r="D11" s="8"/>
      <c r="E11" s="8">
        <v>57563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2:23" ht="15.75" customHeight="1">
      <c r="B12" s="40">
        <v>1.3</v>
      </c>
      <c r="C12" s="12" t="s">
        <v>74</v>
      </c>
      <c r="D12" s="8"/>
      <c r="E12" s="8">
        <v>0</v>
      </c>
      <c r="F12" s="8">
        <v>45741</v>
      </c>
      <c r="G12" s="8">
        <v>41581</v>
      </c>
      <c r="H12" s="8">
        <v>37421</v>
      </c>
      <c r="I12" s="8">
        <v>33261</v>
      </c>
      <c r="J12" s="8">
        <v>29101</v>
      </c>
      <c r="K12" s="8">
        <v>24941</v>
      </c>
      <c r="L12" s="8">
        <v>20781</v>
      </c>
      <c r="M12" s="8">
        <v>16621</v>
      </c>
      <c r="N12" s="8">
        <v>12461</v>
      </c>
      <c r="O12" s="8">
        <v>8301</v>
      </c>
      <c r="P12" s="8">
        <v>7720</v>
      </c>
      <c r="Q12" s="8">
        <v>7139</v>
      </c>
      <c r="R12" s="8">
        <v>6558</v>
      </c>
      <c r="S12" s="8">
        <v>5977</v>
      </c>
      <c r="T12" s="8"/>
      <c r="U12" s="8"/>
      <c r="V12" s="8"/>
      <c r="W12" s="8"/>
    </row>
    <row r="13" spans="2:23" ht="15.75" customHeight="1">
      <c r="B13" s="40">
        <v>1.4</v>
      </c>
      <c r="C13" s="12" t="s">
        <v>75</v>
      </c>
      <c r="D13" s="8"/>
      <c r="E13" s="8">
        <v>0</v>
      </c>
      <c r="F13" s="8">
        <v>6650</v>
      </c>
      <c r="G13" s="8">
        <v>5638</v>
      </c>
      <c r="H13" s="8">
        <v>4626</v>
      </c>
      <c r="I13" s="8">
        <v>3614</v>
      </c>
      <c r="J13" s="8">
        <v>2600</v>
      </c>
      <c r="K13" s="8">
        <v>2080</v>
      </c>
      <c r="L13" s="8">
        <v>1560</v>
      </c>
      <c r="M13" s="8">
        <v>1040</v>
      </c>
      <c r="N13" s="8">
        <v>520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/>
      <c r="U13" s="8"/>
      <c r="V13" s="8"/>
      <c r="W13" s="8"/>
    </row>
    <row r="14" spans="2:23" ht="15.75" customHeight="1">
      <c r="B14" s="42">
        <v>2</v>
      </c>
      <c r="C14" s="43" t="s">
        <v>76</v>
      </c>
      <c r="D14" s="8"/>
      <c r="E14" s="8">
        <v>57563</v>
      </c>
      <c r="F14" s="8">
        <v>55783</v>
      </c>
      <c r="G14" s="8">
        <v>51928</v>
      </c>
      <c r="H14" s="8">
        <v>47308</v>
      </c>
      <c r="I14" s="8">
        <v>42739</v>
      </c>
      <c r="J14" s="8">
        <v>40923</v>
      </c>
      <c r="K14" s="8">
        <v>45876</v>
      </c>
      <c r="L14" s="8">
        <v>50829</v>
      </c>
      <c r="M14" s="8">
        <v>55782</v>
      </c>
      <c r="N14" s="8">
        <v>60735</v>
      </c>
      <c r="O14" s="8">
        <v>65688</v>
      </c>
      <c r="P14" s="8">
        <v>73387</v>
      </c>
      <c r="Q14" s="8">
        <v>81086</v>
      </c>
      <c r="R14" s="8">
        <v>88785</v>
      </c>
      <c r="S14" s="8">
        <v>93928</v>
      </c>
      <c r="T14" s="8"/>
      <c r="U14" s="8"/>
      <c r="V14" s="8"/>
      <c r="W14" s="8"/>
    </row>
    <row r="15" spans="2:23" ht="15.75" customHeight="1">
      <c r="B15" s="40">
        <v>2.1</v>
      </c>
      <c r="C15" s="12" t="s">
        <v>77</v>
      </c>
      <c r="D15" s="8"/>
      <c r="E15" s="8">
        <v>0</v>
      </c>
      <c r="F15" s="8">
        <v>2516</v>
      </c>
      <c r="G15" s="8">
        <v>3145</v>
      </c>
      <c r="H15" s="8">
        <v>3145</v>
      </c>
      <c r="I15" s="8">
        <v>3145</v>
      </c>
      <c r="J15" s="8">
        <v>3145</v>
      </c>
      <c r="K15" s="8">
        <v>3145</v>
      </c>
      <c r="L15" s="8">
        <v>3145</v>
      </c>
      <c r="M15" s="8">
        <v>3145</v>
      </c>
      <c r="N15" s="8">
        <v>3145</v>
      </c>
      <c r="O15" s="8">
        <v>3145</v>
      </c>
      <c r="P15" s="8">
        <v>3145</v>
      </c>
      <c r="Q15" s="8">
        <v>3145</v>
      </c>
      <c r="R15" s="8">
        <v>3145</v>
      </c>
      <c r="S15" s="8">
        <v>589</v>
      </c>
      <c r="T15" s="8"/>
      <c r="U15" s="8"/>
      <c r="V15" s="8"/>
      <c r="W15" s="8"/>
    </row>
    <row r="16" spans="2:23" ht="15.75" customHeight="1">
      <c r="B16" s="40" t="s">
        <v>78</v>
      </c>
      <c r="C16" s="12" t="s">
        <v>79</v>
      </c>
      <c r="D16" s="8"/>
      <c r="E16" s="8">
        <v>0</v>
      </c>
      <c r="F16" s="8">
        <v>471</v>
      </c>
      <c r="G16" s="8">
        <v>589</v>
      </c>
      <c r="H16" s="8">
        <v>589</v>
      </c>
      <c r="I16" s="8">
        <v>589</v>
      </c>
      <c r="J16" s="8">
        <v>589</v>
      </c>
      <c r="K16" s="8">
        <v>589</v>
      </c>
      <c r="L16" s="8">
        <v>589</v>
      </c>
      <c r="M16" s="8">
        <v>589</v>
      </c>
      <c r="N16" s="8">
        <v>589</v>
      </c>
      <c r="O16" s="8">
        <v>589</v>
      </c>
      <c r="P16" s="8">
        <v>589</v>
      </c>
      <c r="Q16" s="8">
        <v>589</v>
      </c>
      <c r="R16" s="8">
        <v>589</v>
      </c>
      <c r="S16" s="8">
        <v>589</v>
      </c>
      <c r="T16" s="8"/>
      <c r="U16" s="8"/>
      <c r="V16" s="8"/>
      <c r="W16" s="8"/>
    </row>
    <row r="17" spans="2:23" ht="15.75" customHeight="1">
      <c r="B17" s="40" t="s">
        <v>80</v>
      </c>
      <c r="C17" s="12" t="s">
        <v>57</v>
      </c>
      <c r="D17" s="8"/>
      <c r="E17" s="8">
        <v>0</v>
      </c>
      <c r="F17" s="8">
        <v>2045</v>
      </c>
      <c r="G17" s="8">
        <v>2556</v>
      </c>
      <c r="H17" s="8">
        <v>2556</v>
      </c>
      <c r="I17" s="8">
        <v>2556</v>
      </c>
      <c r="J17" s="8">
        <v>2556</v>
      </c>
      <c r="K17" s="8">
        <v>2556</v>
      </c>
      <c r="L17" s="8">
        <v>2556</v>
      </c>
      <c r="M17" s="8">
        <v>2556</v>
      </c>
      <c r="N17" s="8">
        <v>2556</v>
      </c>
      <c r="O17" s="8">
        <v>2556</v>
      </c>
      <c r="P17" s="8">
        <v>2556</v>
      </c>
      <c r="Q17" s="8">
        <v>2556</v>
      </c>
      <c r="R17" s="8">
        <v>2556</v>
      </c>
      <c r="S17" s="8">
        <v>0</v>
      </c>
      <c r="T17" s="8"/>
      <c r="U17" s="8"/>
      <c r="V17" s="8"/>
      <c r="W17" s="8"/>
    </row>
    <row r="18" spans="2:23" ht="15.75" customHeight="1">
      <c r="B18" s="40">
        <v>2.2</v>
      </c>
      <c r="C18" s="12" t="s">
        <v>56</v>
      </c>
      <c r="D18" s="8"/>
      <c r="E18" s="8">
        <v>36071</v>
      </c>
      <c r="F18" s="8">
        <v>31218</v>
      </c>
      <c r="G18" s="8">
        <v>23067</v>
      </c>
      <c r="H18" s="8">
        <v>14770</v>
      </c>
      <c r="I18" s="8">
        <v>6184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/>
      <c r="U18" s="8"/>
      <c r="V18" s="8"/>
      <c r="W18" s="8"/>
    </row>
    <row r="19" spans="2:23" ht="15.75" customHeight="1">
      <c r="B19" s="40"/>
      <c r="C19" s="12" t="s">
        <v>81</v>
      </c>
      <c r="D19" s="8"/>
      <c r="E19" s="8">
        <v>36071</v>
      </c>
      <c r="F19" s="8">
        <v>33734</v>
      </c>
      <c r="G19" s="8">
        <v>26212</v>
      </c>
      <c r="H19" s="8">
        <v>17915</v>
      </c>
      <c r="I19" s="8">
        <v>9329</v>
      </c>
      <c r="J19" s="8">
        <v>3145</v>
      </c>
      <c r="K19" s="8">
        <v>3145</v>
      </c>
      <c r="L19" s="8">
        <v>3145</v>
      </c>
      <c r="M19" s="8">
        <v>3145</v>
      </c>
      <c r="N19" s="8">
        <v>3145</v>
      </c>
      <c r="O19" s="8">
        <v>3145</v>
      </c>
      <c r="P19" s="8">
        <v>3145</v>
      </c>
      <c r="Q19" s="8">
        <v>3145</v>
      </c>
      <c r="R19" s="8">
        <v>3145</v>
      </c>
      <c r="S19" s="8">
        <v>589</v>
      </c>
      <c r="T19" s="8"/>
      <c r="U19" s="8"/>
      <c r="V19" s="8"/>
      <c r="W19" s="8"/>
    </row>
    <row r="20" spans="2:23" ht="15.75" customHeight="1">
      <c r="B20" s="40">
        <v>2.3</v>
      </c>
      <c r="C20" s="12" t="s">
        <v>82</v>
      </c>
      <c r="D20" s="8"/>
      <c r="E20" s="8">
        <v>21492</v>
      </c>
      <c r="F20" s="8">
        <v>22049</v>
      </c>
      <c r="G20" s="8">
        <v>25716</v>
      </c>
      <c r="H20" s="8">
        <v>29393</v>
      </c>
      <c r="I20" s="8">
        <v>33410</v>
      </c>
      <c r="J20" s="8">
        <v>37778</v>
      </c>
      <c r="K20" s="8">
        <v>42731</v>
      </c>
      <c r="L20" s="8">
        <v>47684</v>
      </c>
      <c r="M20" s="8">
        <v>52637</v>
      </c>
      <c r="N20" s="8">
        <v>57590</v>
      </c>
      <c r="O20" s="8">
        <v>62543</v>
      </c>
      <c r="P20" s="8">
        <v>70242</v>
      </c>
      <c r="Q20" s="8">
        <v>77941</v>
      </c>
      <c r="R20" s="8">
        <v>85640</v>
      </c>
      <c r="S20" s="8">
        <v>93339</v>
      </c>
      <c r="T20" s="8"/>
      <c r="U20" s="8"/>
      <c r="V20" s="8"/>
      <c r="W20" s="8"/>
    </row>
    <row r="21" spans="2:23" ht="15.75" customHeight="1">
      <c r="B21" s="40" t="s">
        <v>83</v>
      </c>
      <c r="C21" s="12" t="s">
        <v>84</v>
      </c>
      <c r="D21" s="8"/>
      <c r="E21" s="8">
        <v>21492</v>
      </c>
      <c r="F21" s="8">
        <v>22368</v>
      </c>
      <c r="G21" s="8">
        <v>22587</v>
      </c>
      <c r="H21" s="8">
        <v>22587</v>
      </c>
      <c r="I21" s="8">
        <v>22587</v>
      </c>
      <c r="J21" s="8">
        <v>22587</v>
      </c>
      <c r="K21" s="8">
        <v>22587</v>
      </c>
      <c r="L21" s="8">
        <v>22587</v>
      </c>
      <c r="M21" s="8">
        <v>22587</v>
      </c>
      <c r="N21" s="8">
        <v>22587</v>
      </c>
      <c r="O21" s="8">
        <v>22587</v>
      </c>
      <c r="P21" s="8">
        <v>22587</v>
      </c>
      <c r="Q21" s="8">
        <v>22587</v>
      </c>
      <c r="R21" s="8">
        <v>22587</v>
      </c>
      <c r="S21" s="8">
        <v>22587</v>
      </c>
      <c r="T21" s="8"/>
      <c r="U21" s="8"/>
      <c r="V21" s="8"/>
      <c r="W21" s="8"/>
    </row>
    <row r="22" spans="2:23" ht="15.75" customHeight="1">
      <c r="B22" s="40" t="s">
        <v>233</v>
      </c>
      <c r="C22" s="12" t="s">
        <v>85</v>
      </c>
      <c r="D22" s="8"/>
      <c r="E22" s="8"/>
      <c r="F22" s="8">
        <v>0</v>
      </c>
      <c r="G22" s="8">
        <v>469</v>
      </c>
      <c r="H22" s="8">
        <v>1021</v>
      </c>
      <c r="I22" s="8">
        <v>1624</v>
      </c>
      <c r="J22" s="8">
        <v>2279</v>
      </c>
      <c r="K22" s="8">
        <v>3022</v>
      </c>
      <c r="L22" s="8">
        <v>3765</v>
      </c>
      <c r="M22" s="8">
        <v>4508</v>
      </c>
      <c r="N22" s="8">
        <v>5251</v>
      </c>
      <c r="O22" s="8">
        <v>5994</v>
      </c>
      <c r="P22" s="8">
        <v>7149</v>
      </c>
      <c r="Q22" s="8">
        <v>8304</v>
      </c>
      <c r="R22" s="8">
        <v>9459</v>
      </c>
      <c r="S22" s="8">
        <v>10614</v>
      </c>
      <c r="T22" s="8"/>
      <c r="U22" s="8"/>
      <c r="V22" s="8"/>
      <c r="W22" s="8"/>
    </row>
    <row r="23" spans="2:23" ht="15.75" customHeight="1">
      <c r="B23" s="40" t="s">
        <v>234</v>
      </c>
      <c r="C23" s="12" t="s">
        <v>50</v>
      </c>
      <c r="D23" s="8"/>
      <c r="E23" s="8"/>
      <c r="F23" s="8">
        <v>-319</v>
      </c>
      <c r="G23" s="8">
        <v>2660</v>
      </c>
      <c r="H23" s="8">
        <v>5785</v>
      </c>
      <c r="I23" s="8">
        <v>9199</v>
      </c>
      <c r="J23" s="8">
        <v>12912</v>
      </c>
      <c r="K23" s="8">
        <v>17122</v>
      </c>
      <c r="L23" s="8">
        <v>21332</v>
      </c>
      <c r="M23" s="8">
        <v>25542</v>
      </c>
      <c r="N23" s="8">
        <v>29752</v>
      </c>
      <c r="O23" s="8">
        <v>33962</v>
      </c>
      <c r="P23" s="8">
        <v>40506</v>
      </c>
      <c r="Q23" s="8">
        <v>47050</v>
      </c>
      <c r="R23" s="8">
        <v>53594</v>
      </c>
      <c r="S23" s="8">
        <v>60138</v>
      </c>
      <c r="T23" s="8"/>
      <c r="U23" s="8"/>
      <c r="V23" s="8"/>
      <c r="W23" s="8"/>
    </row>
    <row r="24" spans="2:23" ht="15.75" customHeight="1">
      <c r="B24" s="44"/>
      <c r="C24" s="12" t="s">
        <v>157</v>
      </c>
      <c r="D24" s="8"/>
      <c r="E24" s="8">
        <v>62.66</v>
      </c>
      <c r="F24" s="8">
        <v>60.47</v>
      </c>
      <c r="G24" s="8">
        <v>50.48</v>
      </c>
      <c r="H24" s="8">
        <v>37.87</v>
      </c>
      <c r="I24" s="8">
        <v>21.83</v>
      </c>
      <c r="J24" s="8">
        <v>7.69</v>
      </c>
      <c r="K24" s="8">
        <v>6.86</v>
      </c>
      <c r="L24" s="8">
        <v>6.19</v>
      </c>
      <c r="M24" s="8">
        <v>5.64</v>
      </c>
      <c r="N24" s="8">
        <v>5.18</v>
      </c>
      <c r="O24" s="8">
        <v>4.79</v>
      </c>
      <c r="P24" s="8">
        <v>4.29</v>
      </c>
      <c r="Q24" s="8">
        <v>3.88</v>
      </c>
      <c r="R24" s="8">
        <v>3.54</v>
      </c>
      <c r="S24" s="8">
        <v>0.63</v>
      </c>
      <c r="T24" s="8"/>
      <c r="U24" s="8"/>
      <c r="V24" s="8"/>
      <c r="W24" s="8"/>
    </row>
    <row r="25" spans="2:23" ht="15.75" customHeight="1">
      <c r="B25" s="44"/>
      <c r="C25" s="12" t="s">
        <v>158</v>
      </c>
      <c r="D25" s="8"/>
      <c r="E25" s="8"/>
      <c r="F25" s="8">
        <v>134.82</v>
      </c>
      <c r="G25" s="8">
        <v>149.73</v>
      </c>
      <c r="H25" s="8">
        <v>167.28</v>
      </c>
      <c r="I25" s="8">
        <v>186.45</v>
      </c>
      <c r="J25" s="8">
        <v>293.23</v>
      </c>
      <c r="K25" s="8">
        <v>599.52</v>
      </c>
      <c r="L25" s="8">
        <v>905.82</v>
      </c>
      <c r="M25" s="8">
        <v>1212.11</v>
      </c>
      <c r="N25" s="8">
        <v>1518.41</v>
      </c>
      <c r="O25" s="8">
        <v>1824.71</v>
      </c>
      <c r="P25" s="8">
        <v>2087.98</v>
      </c>
      <c r="Q25" s="8">
        <v>2351.26</v>
      </c>
      <c r="R25" s="8">
        <v>2614.53</v>
      </c>
      <c r="S25" s="8">
        <v>14932.26</v>
      </c>
      <c r="T25" s="8"/>
      <c r="U25" s="8"/>
      <c r="V25" s="8"/>
      <c r="W25" s="8"/>
    </row>
    <row r="26" spans="2:23" ht="15.75" customHeight="1">
      <c r="B26" s="44"/>
      <c r="C26" s="12" t="s">
        <v>159</v>
      </c>
      <c r="D26" s="8"/>
      <c r="E26" s="8"/>
      <c r="F26" s="8">
        <v>82.55</v>
      </c>
      <c r="G26" s="8">
        <v>97.49</v>
      </c>
      <c r="H26" s="8">
        <v>115.04</v>
      </c>
      <c r="I26" s="8">
        <v>134.21</v>
      </c>
      <c r="J26" s="8">
        <v>240.99</v>
      </c>
      <c r="K26" s="8">
        <v>547.28</v>
      </c>
      <c r="L26" s="8">
        <v>853.58</v>
      </c>
      <c r="M26" s="8">
        <v>1159.87</v>
      </c>
      <c r="N26" s="8">
        <v>1466.17</v>
      </c>
      <c r="O26" s="8">
        <v>1772.46</v>
      </c>
      <c r="P26" s="8">
        <v>2035.74</v>
      </c>
      <c r="Q26" s="8">
        <v>2299.01</v>
      </c>
      <c r="R26" s="8">
        <v>2562.29</v>
      </c>
      <c r="S26" s="8">
        <v>14653.31</v>
      </c>
      <c r="T26" s="8"/>
      <c r="U26" s="8"/>
      <c r="V26" s="8"/>
      <c r="W26" s="8"/>
    </row>
    <row r="27" spans="2:23" ht="15.75" customHeight="1">
      <c r="B27" s="44"/>
      <c r="C27" s="41" t="s">
        <v>160</v>
      </c>
      <c r="D27" s="8"/>
      <c r="E27" s="8"/>
      <c r="F27" s="8">
        <v>153</v>
      </c>
      <c r="G27" s="8">
        <v>101.93</v>
      </c>
      <c r="H27" s="8">
        <v>60.95</v>
      </c>
      <c r="I27" s="8">
        <v>27.92</v>
      </c>
      <c r="J27" s="8">
        <v>8.32</v>
      </c>
      <c r="K27" s="8">
        <v>7.36</v>
      </c>
      <c r="L27" s="8">
        <v>6.6</v>
      </c>
      <c r="M27" s="8">
        <v>5.97</v>
      </c>
      <c r="N27" s="8">
        <v>5.46</v>
      </c>
      <c r="O27" s="8">
        <v>5.03</v>
      </c>
      <c r="P27" s="8">
        <v>4.48</v>
      </c>
      <c r="Q27" s="8">
        <v>4.04</v>
      </c>
      <c r="R27" s="8">
        <v>3.67</v>
      </c>
      <c r="S27" s="8">
        <v>0.63</v>
      </c>
      <c r="T27" s="8"/>
      <c r="U27" s="8"/>
      <c r="V27" s="8"/>
      <c r="W27" s="8"/>
    </row>
  </sheetData>
  <mergeCells count="4">
    <mergeCell ref="B1:C1"/>
    <mergeCell ref="B3:B4"/>
    <mergeCell ref="C3:C4"/>
    <mergeCell ref="D3:D4"/>
  </mergeCells>
  <printOptions horizontalCentered="1"/>
  <pageMargins left="0.8661417322834646" right="0.8661417322834646" top="1.25" bottom="0.88" header="0.984251968503937" footer="0.5118110236220472"/>
  <pageSetup blackAndWhite="1" horizontalDpi="180" verticalDpi="180" orientation="landscape" pageOrder="overThenDown" paperSize="9" r:id="rId1"/>
  <headerFooter alignWithMargins="0">
    <oddHeader>&amp;C&amp;"隶书"&amp;18&amp;U资产负债表</oddHeader>
    <oddFooter>&amp;C第 &amp;P 页</oddFoot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B1:W23"/>
  <sheetViews>
    <sheetView showGridLines="0" showZeros="0" workbookViewId="0" topLeftCell="A1">
      <pane xSplit="3" ySplit="4" topLeftCell="K8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12" sqref="C12"/>
    </sheetView>
  </sheetViews>
  <sheetFormatPr defaultColWidth="9.00390625" defaultRowHeight="14.25"/>
  <cols>
    <col min="1" max="1" width="1.25" style="1" customWidth="1"/>
    <col min="2" max="2" width="5.625" style="1" customWidth="1"/>
    <col min="3" max="3" width="22.625" style="1" customWidth="1"/>
    <col min="4" max="23" width="8.625" style="1" customWidth="1"/>
    <col min="24" max="16384" width="9.00390625" style="1" customWidth="1"/>
  </cols>
  <sheetData>
    <row r="1" spans="2:3" ht="21" customHeight="1">
      <c r="B1" s="74" t="s">
        <v>86</v>
      </c>
      <c r="C1" s="75"/>
    </row>
    <row r="2" spans="2:23" ht="15.75" customHeight="1">
      <c r="B2" s="73" t="s">
        <v>255</v>
      </c>
      <c r="M2" s="1" t="str">
        <f>CONCATENATE("万",'[1]Udata'!$H$28)</f>
        <v>万元</v>
      </c>
      <c r="W2" s="1" t="str">
        <f>CONCATENATE("万",'[1]Udata'!$H$28)</f>
        <v>万元</v>
      </c>
    </row>
    <row r="3" spans="2:23" ht="15.75" customHeight="1">
      <c r="B3" s="76" t="s">
        <v>1</v>
      </c>
      <c r="C3" s="76" t="s">
        <v>2</v>
      </c>
      <c r="D3" s="76" t="s">
        <v>3</v>
      </c>
      <c r="E3" s="2" t="s">
        <v>4</v>
      </c>
      <c r="F3" s="2" t="s">
        <v>5</v>
      </c>
      <c r="G3" s="2" t="s">
        <v>6</v>
      </c>
      <c r="H3" s="3"/>
      <c r="I3" s="3"/>
      <c r="J3" s="3"/>
      <c r="K3" s="3"/>
      <c r="L3" s="3"/>
      <c r="M3" s="3"/>
      <c r="N3" s="2" t="s">
        <v>6</v>
      </c>
      <c r="O3" s="3"/>
      <c r="P3" s="3"/>
      <c r="Q3" s="3"/>
      <c r="R3" s="3"/>
      <c r="S3" s="3"/>
      <c r="T3" s="4"/>
      <c r="U3" s="4"/>
      <c r="V3" s="4"/>
      <c r="W3" s="4"/>
    </row>
    <row r="4" spans="2:23" ht="15.75" customHeight="1">
      <c r="B4" s="77"/>
      <c r="C4" s="77"/>
      <c r="D4" s="77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4"/>
      <c r="U4" s="4"/>
      <c r="V4" s="4"/>
      <c r="W4" s="4"/>
    </row>
    <row r="5" spans="2:23" ht="15.75" customHeight="1">
      <c r="B5" s="45"/>
      <c r="C5" s="46" t="s">
        <v>87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8"/>
      <c r="U5" s="8"/>
      <c r="V5" s="8"/>
      <c r="W5" s="8"/>
    </row>
    <row r="6" spans="2:23" ht="15.75" customHeight="1">
      <c r="B6" s="48" t="s">
        <v>88</v>
      </c>
      <c r="C6" s="41" t="s">
        <v>28</v>
      </c>
      <c r="D6" s="8">
        <f aca="true" t="shared" si="0" ref="D6:D12">SUM(E6:T6)</f>
        <v>292011</v>
      </c>
      <c r="E6" s="8"/>
      <c r="F6" s="8">
        <v>19375</v>
      </c>
      <c r="G6" s="8">
        <v>20972</v>
      </c>
      <c r="H6" s="8">
        <v>20972</v>
      </c>
      <c r="I6" s="8">
        <v>20972</v>
      </c>
      <c r="J6" s="8">
        <v>20972</v>
      </c>
      <c r="K6" s="8">
        <v>20972</v>
      </c>
      <c r="L6" s="8">
        <v>20972</v>
      </c>
      <c r="M6" s="8">
        <v>20972</v>
      </c>
      <c r="N6" s="8">
        <v>20972</v>
      </c>
      <c r="O6" s="8">
        <v>20972</v>
      </c>
      <c r="P6" s="8">
        <v>20972</v>
      </c>
      <c r="Q6" s="8">
        <v>20972</v>
      </c>
      <c r="R6" s="8">
        <v>20972</v>
      </c>
      <c r="S6" s="8">
        <v>20972</v>
      </c>
      <c r="T6" s="8"/>
      <c r="U6" s="8"/>
      <c r="V6" s="8"/>
      <c r="W6" s="8"/>
    </row>
    <row r="7" spans="2:23" ht="15.75" customHeight="1">
      <c r="B7" s="48" t="s">
        <v>89</v>
      </c>
      <c r="C7" s="41" t="s">
        <v>90</v>
      </c>
      <c r="D7" s="8">
        <f t="shared" si="0"/>
        <v>115909.18999999997</v>
      </c>
      <c r="E7" s="8"/>
      <c r="F7" s="8">
        <v>7613.99</v>
      </c>
      <c r="G7" s="8">
        <v>8330.4</v>
      </c>
      <c r="H7" s="8">
        <v>8330.4</v>
      </c>
      <c r="I7" s="8">
        <v>8330.4</v>
      </c>
      <c r="J7" s="8">
        <v>8330.4</v>
      </c>
      <c r="K7" s="8">
        <v>8330.4</v>
      </c>
      <c r="L7" s="8">
        <v>8330.4</v>
      </c>
      <c r="M7" s="8">
        <v>8330.4</v>
      </c>
      <c r="N7" s="8">
        <v>8330.4</v>
      </c>
      <c r="O7" s="8">
        <v>8330.4</v>
      </c>
      <c r="P7" s="8">
        <v>8330.4</v>
      </c>
      <c r="Q7" s="8">
        <v>8330.4</v>
      </c>
      <c r="R7" s="8">
        <v>8330.4</v>
      </c>
      <c r="S7" s="8">
        <v>8330.4</v>
      </c>
      <c r="T7" s="8"/>
      <c r="U7" s="8"/>
      <c r="V7" s="8"/>
      <c r="W7" s="8"/>
    </row>
    <row r="8" spans="2:23" ht="15.75" customHeight="1">
      <c r="B8" s="48" t="s">
        <v>91</v>
      </c>
      <c r="C8" s="41" t="s">
        <v>92</v>
      </c>
      <c r="D8" s="8">
        <f t="shared" si="0"/>
        <v>80761.45999999999</v>
      </c>
      <c r="E8" s="8"/>
      <c r="F8" s="8">
        <v>5413.46</v>
      </c>
      <c r="G8" s="8">
        <v>5796</v>
      </c>
      <c r="H8" s="8">
        <v>5796</v>
      </c>
      <c r="I8" s="8">
        <v>5796</v>
      </c>
      <c r="J8" s="8">
        <v>5796</v>
      </c>
      <c r="K8" s="8">
        <v>5796</v>
      </c>
      <c r="L8" s="8">
        <v>5796</v>
      </c>
      <c r="M8" s="8">
        <v>5796</v>
      </c>
      <c r="N8" s="8">
        <v>5796</v>
      </c>
      <c r="O8" s="8">
        <v>5796</v>
      </c>
      <c r="P8" s="8">
        <v>5796</v>
      </c>
      <c r="Q8" s="8">
        <v>5796</v>
      </c>
      <c r="R8" s="8">
        <v>5796</v>
      </c>
      <c r="S8" s="8">
        <v>5796</v>
      </c>
      <c r="T8" s="8"/>
      <c r="U8" s="8"/>
      <c r="V8" s="8"/>
      <c r="W8" s="8"/>
    </row>
    <row r="9" spans="2:23" ht="15.75" customHeight="1">
      <c r="B9" s="48" t="s">
        <v>93</v>
      </c>
      <c r="C9" s="41" t="s">
        <v>94</v>
      </c>
      <c r="D9" s="8">
        <f t="shared" si="0"/>
        <v>20016</v>
      </c>
      <c r="E9" s="8"/>
      <c r="F9" s="8">
        <v>1296</v>
      </c>
      <c r="G9" s="8">
        <v>1440</v>
      </c>
      <c r="H9" s="8">
        <v>1440</v>
      </c>
      <c r="I9" s="8">
        <v>1440</v>
      </c>
      <c r="J9" s="8">
        <v>1440</v>
      </c>
      <c r="K9" s="8">
        <v>1440</v>
      </c>
      <c r="L9" s="8">
        <v>1440</v>
      </c>
      <c r="M9" s="8">
        <v>1440</v>
      </c>
      <c r="N9" s="8">
        <v>1440</v>
      </c>
      <c r="O9" s="8">
        <v>1440</v>
      </c>
      <c r="P9" s="8">
        <v>1440</v>
      </c>
      <c r="Q9" s="8">
        <v>1440</v>
      </c>
      <c r="R9" s="8">
        <v>1440</v>
      </c>
      <c r="S9" s="8">
        <v>1440</v>
      </c>
      <c r="T9" s="8"/>
      <c r="U9" s="8"/>
      <c r="V9" s="8"/>
      <c r="W9" s="8"/>
    </row>
    <row r="10" spans="2:23" ht="15.75" customHeight="1">
      <c r="B10" s="72" t="s">
        <v>237</v>
      </c>
      <c r="C10" s="41" t="s">
        <v>262</v>
      </c>
      <c r="D10" s="8">
        <f t="shared" si="0"/>
        <v>5807.929999999999</v>
      </c>
      <c r="E10" s="8"/>
      <c r="F10" s="8">
        <v>397.85</v>
      </c>
      <c r="G10" s="8">
        <v>416.16</v>
      </c>
      <c r="H10" s="8">
        <v>416.16</v>
      </c>
      <c r="I10" s="8">
        <v>416.16</v>
      </c>
      <c r="J10" s="8">
        <v>416.16</v>
      </c>
      <c r="K10" s="8">
        <v>416.16</v>
      </c>
      <c r="L10" s="8">
        <v>416.16</v>
      </c>
      <c r="M10" s="8">
        <v>416.16</v>
      </c>
      <c r="N10" s="8">
        <v>416.16</v>
      </c>
      <c r="O10" s="8">
        <v>416.16</v>
      </c>
      <c r="P10" s="8">
        <v>416.16</v>
      </c>
      <c r="Q10" s="8">
        <v>416.16</v>
      </c>
      <c r="R10" s="8">
        <v>416.16</v>
      </c>
      <c r="S10" s="8">
        <v>416.16</v>
      </c>
      <c r="T10" s="8"/>
      <c r="U10" s="8"/>
      <c r="V10" s="8"/>
      <c r="W10" s="8"/>
    </row>
    <row r="11" spans="2:23" ht="15.75" customHeight="1">
      <c r="B11" s="72" t="s">
        <v>238</v>
      </c>
      <c r="C11" s="41" t="s">
        <v>263</v>
      </c>
      <c r="D11" s="8">
        <f t="shared" si="0"/>
        <v>23150.879999999994</v>
      </c>
      <c r="E11" s="8"/>
      <c r="F11" s="8">
        <v>1342.08</v>
      </c>
      <c r="G11" s="8">
        <v>1677.6</v>
      </c>
      <c r="H11" s="8">
        <v>1677.6</v>
      </c>
      <c r="I11" s="8">
        <v>1677.6</v>
      </c>
      <c r="J11" s="8">
        <v>1677.6</v>
      </c>
      <c r="K11" s="8">
        <v>1677.6</v>
      </c>
      <c r="L11" s="8">
        <v>1677.6</v>
      </c>
      <c r="M11" s="8">
        <v>1677.6</v>
      </c>
      <c r="N11" s="8">
        <v>1677.6</v>
      </c>
      <c r="O11" s="8">
        <v>1677.6</v>
      </c>
      <c r="P11" s="8">
        <v>1677.6</v>
      </c>
      <c r="Q11" s="8">
        <v>1677.6</v>
      </c>
      <c r="R11" s="8">
        <v>1677.6</v>
      </c>
      <c r="S11" s="8">
        <v>1677.6</v>
      </c>
      <c r="T11" s="8"/>
      <c r="U11" s="8"/>
      <c r="V11" s="8"/>
      <c r="W11" s="8"/>
    </row>
    <row r="12" spans="2:23" ht="15.75" customHeight="1">
      <c r="B12" s="72" t="s">
        <v>239</v>
      </c>
      <c r="C12" s="41" t="s">
        <v>95</v>
      </c>
      <c r="D12" s="8">
        <f t="shared" si="0"/>
        <v>0</v>
      </c>
      <c r="E12" s="8"/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/>
      <c r="U12" s="8"/>
      <c r="V12" s="8"/>
      <c r="W12" s="8"/>
    </row>
    <row r="13" spans="2:23" ht="15.75" customHeight="1">
      <c r="B13" s="72" t="s">
        <v>240</v>
      </c>
      <c r="C13" s="41" t="s">
        <v>235</v>
      </c>
      <c r="D13" s="8"/>
      <c r="E13" s="8"/>
      <c r="F13" s="8">
        <v>1152</v>
      </c>
      <c r="G13" s="8">
        <v>1152</v>
      </c>
      <c r="H13" s="8">
        <v>1152</v>
      </c>
      <c r="I13" s="8">
        <v>1152</v>
      </c>
      <c r="J13" s="8">
        <v>1152</v>
      </c>
      <c r="K13" s="8">
        <v>1152</v>
      </c>
      <c r="L13" s="8">
        <v>1152</v>
      </c>
      <c r="M13" s="8">
        <v>1152</v>
      </c>
      <c r="N13" s="8">
        <v>1152</v>
      </c>
      <c r="O13" s="8">
        <v>1152</v>
      </c>
      <c r="P13" s="8">
        <v>1152</v>
      </c>
      <c r="Q13" s="8">
        <v>1152</v>
      </c>
      <c r="R13" s="8">
        <v>1152</v>
      </c>
      <c r="S13" s="8">
        <v>1152</v>
      </c>
      <c r="T13" s="8"/>
      <c r="U13" s="8"/>
      <c r="V13" s="8"/>
      <c r="W13" s="8"/>
    </row>
    <row r="14" spans="2:23" ht="15.75" customHeight="1">
      <c r="B14" s="72" t="s">
        <v>241</v>
      </c>
      <c r="C14" s="41" t="s">
        <v>236</v>
      </c>
      <c r="D14" s="8"/>
      <c r="E14" s="8"/>
      <c r="F14" s="8">
        <v>2160</v>
      </c>
      <c r="G14" s="8">
        <v>2160</v>
      </c>
      <c r="H14" s="8">
        <v>2160</v>
      </c>
      <c r="I14" s="8">
        <v>2160</v>
      </c>
      <c r="J14" s="8">
        <v>2160</v>
      </c>
      <c r="K14" s="8">
        <v>2160</v>
      </c>
      <c r="L14" s="8">
        <v>2160</v>
      </c>
      <c r="M14" s="8">
        <v>2160</v>
      </c>
      <c r="N14" s="8">
        <v>2160</v>
      </c>
      <c r="O14" s="8">
        <v>2160</v>
      </c>
      <c r="P14" s="8">
        <v>2160</v>
      </c>
      <c r="Q14" s="8">
        <v>2160</v>
      </c>
      <c r="R14" s="8">
        <v>2160</v>
      </c>
      <c r="S14" s="8">
        <v>2160</v>
      </c>
      <c r="T14" s="8"/>
      <c r="U14" s="8"/>
      <c r="V14" s="8"/>
      <c r="W14" s="8"/>
    </row>
    <row r="15" spans="2:23" ht="15.75" customHeight="1">
      <c r="B15" s="48" t="s">
        <v>96</v>
      </c>
      <c r="C15" s="41" t="s">
        <v>97</v>
      </c>
      <c r="D15" s="8">
        <f aca="true" t="shared" si="1" ref="D15:D23">SUM(E15:T15)</f>
        <v>60372</v>
      </c>
      <c r="E15" s="8"/>
      <c r="F15" s="8">
        <v>7494</v>
      </c>
      <c r="G15" s="8">
        <v>7226</v>
      </c>
      <c r="H15" s="8">
        <v>6727</v>
      </c>
      <c r="I15" s="8">
        <v>6219</v>
      </c>
      <c r="J15" s="8">
        <v>5695</v>
      </c>
      <c r="K15" s="8">
        <v>4823</v>
      </c>
      <c r="L15" s="8">
        <v>4823</v>
      </c>
      <c r="M15" s="8">
        <v>4823</v>
      </c>
      <c r="N15" s="8">
        <v>4823</v>
      </c>
      <c r="O15" s="8">
        <v>4823</v>
      </c>
      <c r="P15" s="8">
        <v>724</v>
      </c>
      <c r="Q15" s="8">
        <v>724</v>
      </c>
      <c r="R15" s="8">
        <v>724</v>
      </c>
      <c r="S15" s="8">
        <v>724</v>
      </c>
      <c r="T15" s="8"/>
      <c r="U15" s="8"/>
      <c r="V15" s="8"/>
      <c r="W15" s="8"/>
    </row>
    <row r="16" spans="2:23" ht="15.75" customHeight="1">
      <c r="B16" s="48" t="s">
        <v>98</v>
      </c>
      <c r="C16" s="41" t="s">
        <v>54</v>
      </c>
      <c r="D16" s="8">
        <f t="shared" si="1"/>
        <v>43924</v>
      </c>
      <c r="E16" s="8"/>
      <c r="F16" s="8">
        <v>4160</v>
      </c>
      <c r="G16" s="8">
        <v>4160</v>
      </c>
      <c r="H16" s="8">
        <v>4160</v>
      </c>
      <c r="I16" s="8">
        <v>4160</v>
      </c>
      <c r="J16" s="8">
        <v>4160</v>
      </c>
      <c r="K16" s="8">
        <v>4160</v>
      </c>
      <c r="L16" s="8">
        <v>4160</v>
      </c>
      <c r="M16" s="8">
        <v>4160</v>
      </c>
      <c r="N16" s="8">
        <v>4160</v>
      </c>
      <c r="O16" s="8">
        <v>4160</v>
      </c>
      <c r="P16" s="8">
        <v>581</v>
      </c>
      <c r="Q16" s="8">
        <v>581</v>
      </c>
      <c r="R16" s="8">
        <v>581</v>
      </c>
      <c r="S16" s="8">
        <v>581</v>
      </c>
      <c r="T16" s="8"/>
      <c r="U16" s="8"/>
      <c r="V16" s="8"/>
      <c r="W16" s="8"/>
    </row>
    <row r="17" spans="2:23" ht="15.75" customHeight="1">
      <c r="B17" s="48" t="s">
        <v>99</v>
      </c>
      <c r="C17" s="41" t="s">
        <v>55</v>
      </c>
      <c r="D17" s="8">
        <f t="shared" si="1"/>
        <v>7662</v>
      </c>
      <c r="E17" s="8"/>
      <c r="F17" s="8">
        <v>1012</v>
      </c>
      <c r="G17" s="8">
        <v>1012</v>
      </c>
      <c r="H17" s="8">
        <v>1012</v>
      </c>
      <c r="I17" s="8">
        <v>1012</v>
      </c>
      <c r="J17" s="8">
        <v>1014</v>
      </c>
      <c r="K17" s="8">
        <v>520</v>
      </c>
      <c r="L17" s="8">
        <v>520</v>
      </c>
      <c r="M17" s="8">
        <v>520</v>
      </c>
      <c r="N17" s="8">
        <v>520</v>
      </c>
      <c r="O17" s="8">
        <v>520</v>
      </c>
      <c r="P17" s="8">
        <v>0</v>
      </c>
      <c r="Q17" s="8">
        <v>0</v>
      </c>
      <c r="R17" s="8">
        <v>0</v>
      </c>
      <c r="S17" s="8">
        <v>0</v>
      </c>
      <c r="T17" s="8"/>
      <c r="U17" s="8"/>
      <c r="V17" s="8"/>
      <c r="W17" s="8"/>
    </row>
    <row r="18" spans="2:23" ht="15.75" customHeight="1">
      <c r="B18" s="48" t="s">
        <v>100</v>
      </c>
      <c r="C18" s="41" t="s">
        <v>101</v>
      </c>
      <c r="D18" s="8">
        <f t="shared" si="1"/>
        <v>8786</v>
      </c>
      <c r="E18" s="8"/>
      <c r="F18" s="8">
        <v>2322</v>
      </c>
      <c r="G18" s="8">
        <v>2054</v>
      </c>
      <c r="H18" s="8">
        <v>1555</v>
      </c>
      <c r="I18" s="8">
        <v>1047</v>
      </c>
      <c r="J18" s="8">
        <v>521</v>
      </c>
      <c r="K18" s="8">
        <v>143</v>
      </c>
      <c r="L18" s="8">
        <v>143</v>
      </c>
      <c r="M18" s="8">
        <v>143</v>
      </c>
      <c r="N18" s="8">
        <v>143</v>
      </c>
      <c r="O18" s="8">
        <v>143</v>
      </c>
      <c r="P18" s="8">
        <v>143</v>
      </c>
      <c r="Q18" s="8">
        <v>143</v>
      </c>
      <c r="R18" s="8">
        <v>143</v>
      </c>
      <c r="S18" s="8">
        <v>143</v>
      </c>
      <c r="T18" s="8"/>
      <c r="U18" s="8"/>
      <c r="V18" s="8"/>
      <c r="W18" s="8"/>
    </row>
    <row r="19" spans="2:23" ht="15.75" customHeight="1">
      <c r="B19" s="72" t="s">
        <v>260</v>
      </c>
      <c r="C19" s="41" t="s">
        <v>102</v>
      </c>
      <c r="D19" s="8">
        <f t="shared" si="1"/>
        <v>6813</v>
      </c>
      <c r="E19" s="8"/>
      <c r="F19" s="8">
        <v>2208</v>
      </c>
      <c r="G19" s="8">
        <v>1911</v>
      </c>
      <c r="H19" s="8">
        <v>1412</v>
      </c>
      <c r="I19" s="8">
        <v>904</v>
      </c>
      <c r="J19" s="8">
        <v>378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/>
      <c r="U19" s="8"/>
      <c r="V19" s="8"/>
      <c r="W19" s="8"/>
    </row>
    <row r="20" spans="2:23" ht="15.75" customHeight="1">
      <c r="B20" s="72" t="s">
        <v>261</v>
      </c>
      <c r="C20" s="41" t="s">
        <v>103</v>
      </c>
      <c r="D20" s="8">
        <f t="shared" si="1"/>
        <v>1973</v>
      </c>
      <c r="E20" s="8"/>
      <c r="F20" s="8">
        <v>114</v>
      </c>
      <c r="G20" s="8">
        <v>143</v>
      </c>
      <c r="H20" s="8">
        <v>143</v>
      </c>
      <c r="I20" s="8">
        <v>143</v>
      </c>
      <c r="J20" s="8">
        <v>143</v>
      </c>
      <c r="K20" s="8">
        <v>143</v>
      </c>
      <c r="L20" s="8">
        <v>143</v>
      </c>
      <c r="M20" s="8">
        <v>143</v>
      </c>
      <c r="N20" s="8">
        <v>143</v>
      </c>
      <c r="O20" s="8">
        <v>143</v>
      </c>
      <c r="P20" s="8">
        <v>143</v>
      </c>
      <c r="Q20" s="8">
        <v>143</v>
      </c>
      <c r="R20" s="8">
        <v>143</v>
      </c>
      <c r="S20" s="8">
        <v>143</v>
      </c>
      <c r="T20" s="8"/>
      <c r="U20" s="8"/>
      <c r="V20" s="8"/>
      <c r="W20" s="8"/>
    </row>
    <row r="21" spans="2:23" ht="15.75" customHeight="1">
      <c r="B21" s="48" t="s">
        <v>104</v>
      </c>
      <c r="C21" s="41" t="s">
        <v>105</v>
      </c>
      <c r="D21" s="8">
        <f t="shared" si="1"/>
        <v>352383</v>
      </c>
      <c r="E21" s="8"/>
      <c r="F21" s="8">
        <v>26869</v>
      </c>
      <c r="G21" s="8">
        <v>28198</v>
      </c>
      <c r="H21" s="8">
        <v>27699</v>
      </c>
      <c r="I21" s="8">
        <v>27191</v>
      </c>
      <c r="J21" s="8">
        <v>26667</v>
      </c>
      <c r="K21" s="8">
        <v>25795</v>
      </c>
      <c r="L21" s="8">
        <v>25795</v>
      </c>
      <c r="M21" s="8">
        <v>25795</v>
      </c>
      <c r="N21" s="8">
        <v>25795</v>
      </c>
      <c r="O21" s="8">
        <v>25795</v>
      </c>
      <c r="P21" s="8">
        <v>21696</v>
      </c>
      <c r="Q21" s="8">
        <v>21696</v>
      </c>
      <c r="R21" s="8">
        <v>21696</v>
      </c>
      <c r="S21" s="8">
        <v>21696</v>
      </c>
      <c r="T21" s="8"/>
      <c r="U21" s="8"/>
      <c r="V21" s="8"/>
      <c r="W21" s="8"/>
    </row>
    <row r="22" spans="2:23" ht="15.75" customHeight="1">
      <c r="B22" s="48" t="s">
        <v>106</v>
      </c>
      <c r="C22" s="41" t="s">
        <v>107</v>
      </c>
      <c r="D22" s="8">
        <f t="shared" si="1"/>
        <v>181832</v>
      </c>
      <c r="E22" s="8"/>
      <c r="F22" s="8">
        <v>12988</v>
      </c>
      <c r="G22" s="8">
        <v>12988</v>
      </c>
      <c r="H22" s="8">
        <v>12988</v>
      </c>
      <c r="I22" s="8">
        <v>12988</v>
      </c>
      <c r="J22" s="8">
        <v>12988</v>
      </c>
      <c r="K22" s="8">
        <v>12988</v>
      </c>
      <c r="L22" s="8">
        <v>12988</v>
      </c>
      <c r="M22" s="8">
        <v>12988</v>
      </c>
      <c r="N22" s="8">
        <v>12988</v>
      </c>
      <c r="O22" s="8">
        <v>12988</v>
      </c>
      <c r="P22" s="8">
        <v>12988</v>
      </c>
      <c r="Q22" s="8">
        <v>12988</v>
      </c>
      <c r="R22" s="8">
        <v>12988</v>
      </c>
      <c r="S22" s="8">
        <v>12988</v>
      </c>
      <c r="T22" s="8"/>
      <c r="U22" s="8"/>
      <c r="V22" s="8"/>
      <c r="W22" s="8"/>
    </row>
    <row r="23" spans="2:23" ht="15.75" customHeight="1">
      <c r="B23" s="48" t="s">
        <v>108</v>
      </c>
      <c r="C23" s="41" t="s">
        <v>109</v>
      </c>
      <c r="D23" s="8">
        <f t="shared" si="1"/>
        <v>170551</v>
      </c>
      <c r="E23" s="8"/>
      <c r="F23" s="8">
        <v>13881</v>
      </c>
      <c r="G23" s="8">
        <v>15210</v>
      </c>
      <c r="H23" s="8">
        <v>14711</v>
      </c>
      <c r="I23" s="8">
        <v>14203</v>
      </c>
      <c r="J23" s="8">
        <v>13679</v>
      </c>
      <c r="K23" s="8">
        <v>12807</v>
      </c>
      <c r="L23" s="8">
        <v>12807</v>
      </c>
      <c r="M23" s="8">
        <v>12807</v>
      </c>
      <c r="N23" s="8">
        <v>12807</v>
      </c>
      <c r="O23" s="8">
        <v>12807</v>
      </c>
      <c r="P23" s="8">
        <v>8708</v>
      </c>
      <c r="Q23" s="8">
        <v>8708</v>
      </c>
      <c r="R23" s="8">
        <v>8708</v>
      </c>
      <c r="S23" s="8">
        <v>8708</v>
      </c>
      <c r="T23" s="8"/>
      <c r="U23" s="8"/>
      <c r="V23" s="8"/>
      <c r="W23" s="8"/>
    </row>
  </sheetData>
  <mergeCells count="4">
    <mergeCell ref="B1:C1"/>
    <mergeCell ref="B3:B4"/>
    <mergeCell ref="C3:C4"/>
    <mergeCell ref="D3:D4"/>
  </mergeCells>
  <printOptions horizontalCentered="1"/>
  <pageMargins left="0.8661417322834646" right="0.8661417322834646" top="1.3779527559055118" bottom="0.984251968503937" header="0.984251968503937" footer="0.5118110236220472"/>
  <pageSetup blackAndWhite="1" horizontalDpi="180" verticalDpi="180" orientation="landscape" pageOrder="overThenDown" paperSize="9" r:id="rId1"/>
  <headerFooter alignWithMargins="0">
    <oddHeader>&amp;C&amp;"隶书"&amp;18&amp;U总成本费用估算表</oddHeader>
    <oddFooter>&amp;C第 &amp;P 页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B1:W39"/>
  <sheetViews>
    <sheetView showGridLines="0" showZeros="0" workbookViewId="0" topLeftCell="A1">
      <pane xSplit="3" ySplit="4" topLeftCell="D23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38" sqref="C38"/>
    </sheetView>
  </sheetViews>
  <sheetFormatPr defaultColWidth="9.00390625" defaultRowHeight="14.25"/>
  <cols>
    <col min="1" max="1" width="1.25" style="1" customWidth="1"/>
    <col min="2" max="2" width="5.625" style="1" customWidth="1"/>
    <col min="3" max="3" width="22.625" style="1" customWidth="1"/>
    <col min="4" max="23" width="8.625" style="1" customWidth="1"/>
    <col min="24" max="16384" width="9.00390625" style="1" customWidth="1"/>
  </cols>
  <sheetData>
    <row r="1" spans="2:3" ht="21" customHeight="1">
      <c r="B1" s="74" t="s">
        <v>110</v>
      </c>
      <c r="C1" s="75"/>
    </row>
    <row r="2" spans="2:23" ht="15.75" customHeight="1">
      <c r="B2" s="73" t="s">
        <v>254</v>
      </c>
      <c r="M2" s="1" t="str">
        <f>CONCATENATE("万",'[1]Udata'!$H$28)</f>
        <v>万元</v>
      </c>
      <c r="W2" s="1" t="str">
        <f>CONCATENATE("万",'[1]Udata'!$H$28)</f>
        <v>万元</v>
      </c>
    </row>
    <row r="3" spans="2:23" ht="15.75" customHeight="1">
      <c r="B3" s="76" t="s">
        <v>1</v>
      </c>
      <c r="C3" s="76" t="s">
        <v>2</v>
      </c>
      <c r="D3" s="76" t="s">
        <v>3</v>
      </c>
      <c r="E3" s="2" t="s">
        <v>4</v>
      </c>
      <c r="F3" s="2" t="s">
        <v>5</v>
      </c>
      <c r="G3" s="2" t="s">
        <v>6</v>
      </c>
      <c r="H3" s="3"/>
      <c r="I3" s="3"/>
      <c r="J3" s="3"/>
      <c r="K3" s="3"/>
      <c r="L3" s="3"/>
      <c r="M3" s="3"/>
      <c r="N3" s="2" t="s">
        <v>6</v>
      </c>
      <c r="O3" s="3"/>
      <c r="P3" s="3"/>
      <c r="Q3" s="3"/>
      <c r="R3" s="3"/>
      <c r="S3" s="3"/>
      <c r="T3" s="4"/>
      <c r="U3" s="4"/>
      <c r="V3" s="4"/>
      <c r="W3" s="4"/>
    </row>
    <row r="4" spans="2:23" ht="15.75" customHeight="1">
      <c r="B4" s="77"/>
      <c r="C4" s="77"/>
      <c r="D4" s="77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4"/>
      <c r="U4" s="4"/>
      <c r="V4" s="4"/>
      <c r="W4" s="4"/>
    </row>
    <row r="5" spans="2:23" ht="15.75" customHeight="1">
      <c r="B5" s="49" t="s">
        <v>161</v>
      </c>
      <c r="C5" s="43" t="s">
        <v>162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5.75" customHeight="1">
      <c r="B6" s="50" t="s">
        <v>163</v>
      </c>
      <c r="C6" s="12" t="s">
        <v>164</v>
      </c>
      <c r="D6" s="8"/>
      <c r="E6" s="8">
        <v>0</v>
      </c>
      <c r="F6" s="8">
        <v>49901</v>
      </c>
      <c r="G6" s="8">
        <v>49901</v>
      </c>
      <c r="H6" s="8">
        <v>49901</v>
      </c>
      <c r="I6" s="8">
        <v>49901</v>
      </c>
      <c r="J6" s="8">
        <v>49901</v>
      </c>
      <c r="K6" s="8">
        <v>49901</v>
      </c>
      <c r="L6" s="8">
        <v>49901</v>
      </c>
      <c r="M6" s="8">
        <v>49901</v>
      </c>
      <c r="N6" s="8">
        <v>49901</v>
      </c>
      <c r="O6" s="8">
        <v>49901</v>
      </c>
      <c r="P6" s="8">
        <v>12223</v>
      </c>
      <c r="Q6" s="8">
        <v>12223</v>
      </c>
      <c r="R6" s="8">
        <v>12223</v>
      </c>
      <c r="S6" s="8">
        <v>12223</v>
      </c>
      <c r="T6" s="8"/>
      <c r="U6" s="8"/>
      <c r="V6" s="8"/>
      <c r="W6" s="8"/>
    </row>
    <row r="7" spans="2:23" ht="15.75" customHeight="1">
      <c r="B7" s="50" t="s">
        <v>165</v>
      </c>
      <c r="C7" s="12" t="s">
        <v>166</v>
      </c>
      <c r="D7" s="8">
        <f>SUM(E7:T7)</f>
        <v>43924</v>
      </c>
      <c r="E7" s="8">
        <v>0</v>
      </c>
      <c r="F7" s="8">
        <v>4160</v>
      </c>
      <c r="G7" s="8">
        <v>4160</v>
      </c>
      <c r="H7" s="8">
        <v>4160</v>
      </c>
      <c r="I7" s="8">
        <v>4160</v>
      </c>
      <c r="J7" s="8">
        <v>4160</v>
      </c>
      <c r="K7" s="8">
        <v>4160</v>
      </c>
      <c r="L7" s="8">
        <v>4160</v>
      </c>
      <c r="M7" s="8">
        <v>4160</v>
      </c>
      <c r="N7" s="8">
        <v>4160</v>
      </c>
      <c r="O7" s="8">
        <v>4160</v>
      </c>
      <c r="P7" s="8">
        <v>581</v>
      </c>
      <c r="Q7" s="8">
        <v>581</v>
      </c>
      <c r="R7" s="8">
        <v>581</v>
      </c>
      <c r="S7" s="8">
        <v>581</v>
      </c>
      <c r="T7" s="8"/>
      <c r="U7" s="8"/>
      <c r="V7" s="8"/>
      <c r="W7" s="8"/>
    </row>
    <row r="8" spans="2:23" ht="15.75" customHeight="1">
      <c r="B8" s="50" t="s">
        <v>167</v>
      </c>
      <c r="C8" s="12" t="s">
        <v>168</v>
      </c>
      <c r="D8" s="8">
        <f>SUM(E8:T8)</f>
        <v>49901</v>
      </c>
      <c r="E8" s="8">
        <v>49901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/>
      <c r="U8" s="8"/>
      <c r="V8" s="8"/>
      <c r="W8" s="8"/>
    </row>
    <row r="9" spans="2:23" ht="15.75" customHeight="1">
      <c r="B9" s="50" t="s">
        <v>169</v>
      </c>
      <c r="C9" s="12" t="s">
        <v>111</v>
      </c>
      <c r="D9" s="8">
        <f>SUM(E9:T9)</f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ht="15.75" customHeight="1">
      <c r="B10" s="50" t="s">
        <v>170</v>
      </c>
      <c r="C10" s="12" t="s">
        <v>171</v>
      </c>
      <c r="D10" s="8"/>
      <c r="E10" s="8">
        <v>0</v>
      </c>
      <c r="F10" s="8">
        <v>45741</v>
      </c>
      <c r="G10" s="8">
        <v>41581</v>
      </c>
      <c r="H10" s="8">
        <v>37421</v>
      </c>
      <c r="I10" s="8">
        <v>33261</v>
      </c>
      <c r="J10" s="8">
        <v>29101</v>
      </c>
      <c r="K10" s="8">
        <v>24941</v>
      </c>
      <c r="L10" s="8">
        <v>20781</v>
      </c>
      <c r="M10" s="8">
        <v>16621</v>
      </c>
      <c r="N10" s="8">
        <v>12461</v>
      </c>
      <c r="O10" s="8">
        <v>8301</v>
      </c>
      <c r="P10" s="8">
        <v>7720</v>
      </c>
      <c r="Q10" s="8">
        <v>7139</v>
      </c>
      <c r="R10" s="8">
        <v>6558</v>
      </c>
      <c r="S10" s="8">
        <v>5977</v>
      </c>
      <c r="T10" s="8"/>
      <c r="U10" s="8"/>
      <c r="V10" s="8"/>
      <c r="W10" s="8"/>
    </row>
    <row r="11" spans="2:23" ht="15.75" customHeight="1">
      <c r="B11" s="50">
        <v>1.1</v>
      </c>
      <c r="C11" s="41" t="s">
        <v>242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2:23" ht="15.75" customHeight="1">
      <c r="B12" s="52" t="s">
        <v>66</v>
      </c>
      <c r="C12" s="41" t="s">
        <v>112</v>
      </c>
      <c r="D12" s="8"/>
      <c r="E12" s="8"/>
      <c r="F12" s="8">
        <v>12223</v>
      </c>
      <c r="G12" s="8">
        <v>12223</v>
      </c>
      <c r="H12" s="8">
        <v>12223</v>
      </c>
      <c r="I12" s="8">
        <v>12223</v>
      </c>
      <c r="J12" s="8">
        <v>12223</v>
      </c>
      <c r="K12" s="8">
        <v>12223</v>
      </c>
      <c r="L12" s="8">
        <v>12223</v>
      </c>
      <c r="M12" s="8">
        <v>12223</v>
      </c>
      <c r="N12" s="8">
        <v>12223</v>
      </c>
      <c r="O12" s="8">
        <v>12223</v>
      </c>
      <c r="P12" s="8">
        <v>12223</v>
      </c>
      <c r="Q12" s="8">
        <v>12223</v>
      </c>
      <c r="R12" s="8">
        <v>12223</v>
      </c>
      <c r="S12" s="8">
        <v>12223</v>
      </c>
      <c r="T12" s="8"/>
      <c r="U12" s="8"/>
      <c r="V12" s="8"/>
      <c r="W12" s="8"/>
    </row>
    <row r="13" spans="2:23" ht="15.75" customHeight="1">
      <c r="B13" s="52" t="s">
        <v>68</v>
      </c>
      <c r="C13" s="41" t="s">
        <v>54</v>
      </c>
      <c r="D13" s="8">
        <f>SUM(E13:T13)</f>
        <v>8134</v>
      </c>
      <c r="E13" s="8"/>
      <c r="F13" s="8">
        <v>581</v>
      </c>
      <c r="G13" s="8">
        <v>581</v>
      </c>
      <c r="H13" s="8">
        <v>581</v>
      </c>
      <c r="I13" s="8">
        <v>581</v>
      </c>
      <c r="J13" s="8">
        <v>581</v>
      </c>
      <c r="K13" s="8">
        <v>581</v>
      </c>
      <c r="L13" s="8">
        <v>581</v>
      </c>
      <c r="M13" s="8">
        <v>581</v>
      </c>
      <c r="N13" s="8">
        <v>581</v>
      </c>
      <c r="O13" s="8">
        <v>581</v>
      </c>
      <c r="P13" s="8">
        <v>581</v>
      </c>
      <c r="Q13" s="8">
        <v>581</v>
      </c>
      <c r="R13" s="8">
        <v>581</v>
      </c>
      <c r="S13" s="8">
        <v>581</v>
      </c>
      <c r="T13" s="8"/>
      <c r="U13" s="8"/>
      <c r="V13" s="8"/>
      <c r="W13" s="8"/>
    </row>
    <row r="14" spans="2:23" ht="15.75" customHeight="1">
      <c r="B14" s="52" t="s">
        <v>70</v>
      </c>
      <c r="C14" s="41" t="s">
        <v>114</v>
      </c>
      <c r="D14" s="8">
        <f>SUM(E14:T14)</f>
        <v>12223</v>
      </c>
      <c r="E14" s="8">
        <v>12223</v>
      </c>
      <c r="F14" s="8"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2:23" ht="15.75" customHeight="1">
      <c r="B15" s="52" t="s">
        <v>72</v>
      </c>
      <c r="C15" s="41" t="s">
        <v>115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2:23" ht="15.75" customHeight="1">
      <c r="B16" s="52" t="s">
        <v>116</v>
      </c>
      <c r="C16" s="41" t="s">
        <v>117</v>
      </c>
      <c r="D16" s="8"/>
      <c r="E16" s="8"/>
      <c r="F16" s="8">
        <v>11642</v>
      </c>
      <c r="G16" s="8">
        <v>11061</v>
      </c>
      <c r="H16" s="8">
        <v>10480</v>
      </c>
      <c r="I16" s="8">
        <v>9899</v>
      </c>
      <c r="J16" s="8">
        <v>9318</v>
      </c>
      <c r="K16" s="8">
        <v>8737</v>
      </c>
      <c r="L16" s="8">
        <v>8156</v>
      </c>
      <c r="M16" s="8">
        <v>7575</v>
      </c>
      <c r="N16" s="8">
        <v>6994</v>
      </c>
      <c r="O16" s="8">
        <v>6413</v>
      </c>
      <c r="P16" s="8">
        <v>5832</v>
      </c>
      <c r="Q16" s="8">
        <v>5251</v>
      </c>
      <c r="R16" s="8">
        <v>4670</v>
      </c>
      <c r="S16" s="8">
        <v>4089</v>
      </c>
      <c r="T16" s="8"/>
      <c r="U16" s="8"/>
      <c r="V16" s="8"/>
      <c r="W16" s="8"/>
    </row>
    <row r="17" spans="2:23" ht="15.75" customHeight="1">
      <c r="B17" s="50">
        <v>1.2</v>
      </c>
      <c r="C17" s="41" t="s">
        <v>243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2:23" ht="15.75" customHeight="1">
      <c r="B18" s="52" t="s">
        <v>118</v>
      </c>
      <c r="C18" s="41" t="s">
        <v>112</v>
      </c>
      <c r="D18" s="8"/>
      <c r="E18" s="8"/>
      <c r="F18" s="8">
        <v>37678</v>
      </c>
      <c r="G18" s="8">
        <v>37678</v>
      </c>
      <c r="H18" s="8">
        <v>37678</v>
      </c>
      <c r="I18" s="8">
        <v>37678</v>
      </c>
      <c r="J18" s="8">
        <v>37678</v>
      </c>
      <c r="K18" s="8">
        <v>37678</v>
      </c>
      <c r="L18" s="8">
        <v>37678</v>
      </c>
      <c r="M18" s="8">
        <v>37678</v>
      </c>
      <c r="N18" s="8">
        <v>37678</v>
      </c>
      <c r="O18" s="8">
        <v>37678</v>
      </c>
      <c r="P18" s="8">
        <v>0</v>
      </c>
      <c r="Q18" s="8">
        <v>0</v>
      </c>
      <c r="R18" s="8">
        <v>0</v>
      </c>
      <c r="S18" s="8">
        <v>0</v>
      </c>
      <c r="T18" s="8"/>
      <c r="U18" s="8"/>
      <c r="V18" s="8"/>
      <c r="W18" s="8"/>
    </row>
    <row r="19" spans="2:23" ht="15.75" customHeight="1">
      <c r="B19" s="52" t="s">
        <v>119</v>
      </c>
      <c r="C19" s="41" t="s">
        <v>54</v>
      </c>
      <c r="D19" s="8">
        <f>SUM(E19:T19)</f>
        <v>35790</v>
      </c>
      <c r="E19" s="8"/>
      <c r="F19" s="8">
        <v>3579</v>
      </c>
      <c r="G19" s="8">
        <v>3579</v>
      </c>
      <c r="H19" s="8">
        <v>3579</v>
      </c>
      <c r="I19" s="8">
        <v>3579</v>
      </c>
      <c r="J19" s="8">
        <v>3579</v>
      </c>
      <c r="K19" s="8">
        <v>3579</v>
      </c>
      <c r="L19" s="8">
        <v>3579</v>
      </c>
      <c r="M19" s="8">
        <v>3579</v>
      </c>
      <c r="N19" s="8">
        <v>3579</v>
      </c>
      <c r="O19" s="8">
        <v>3579</v>
      </c>
      <c r="P19" s="8">
        <v>0</v>
      </c>
      <c r="Q19" s="8">
        <v>0</v>
      </c>
      <c r="R19" s="8">
        <v>0</v>
      </c>
      <c r="S19" s="8">
        <v>0</v>
      </c>
      <c r="T19" s="8"/>
      <c r="U19" s="8"/>
      <c r="V19" s="8"/>
      <c r="W19" s="8"/>
    </row>
    <row r="20" spans="2:23" ht="15.75" customHeight="1">
      <c r="B20" s="52" t="s">
        <v>120</v>
      </c>
      <c r="C20" s="41" t="s">
        <v>114</v>
      </c>
      <c r="D20" s="8">
        <f>SUM(E20:T20)</f>
        <v>37678</v>
      </c>
      <c r="E20" s="8">
        <v>37678</v>
      </c>
      <c r="F20" s="8"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2:23" ht="15.75" customHeight="1">
      <c r="B21" s="52" t="s">
        <v>121</v>
      </c>
      <c r="C21" s="41" t="s">
        <v>115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37678</v>
      </c>
      <c r="P21" s="8">
        <v>0</v>
      </c>
      <c r="Q21" s="8"/>
      <c r="R21" s="8"/>
      <c r="S21" s="8"/>
      <c r="T21" s="8"/>
      <c r="U21" s="8"/>
      <c r="V21" s="8"/>
      <c r="W21" s="8"/>
    </row>
    <row r="22" spans="2:23" ht="15.75" customHeight="1">
      <c r="B22" s="52" t="s">
        <v>122</v>
      </c>
      <c r="C22" s="41" t="s">
        <v>117</v>
      </c>
      <c r="D22" s="8"/>
      <c r="E22" s="8"/>
      <c r="F22" s="8">
        <v>34099</v>
      </c>
      <c r="G22" s="8">
        <v>30520</v>
      </c>
      <c r="H22" s="8">
        <v>26941</v>
      </c>
      <c r="I22" s="8">
        <v>23362</v>
      </c>
      <c r="J22" s="8">
        <v>19783</v>
      </c>
      <c r="K22" s="8">
        <v>16204</v>
      </c>
      <c r="L22" s="8">
        <v>12625</v>
      </c>
      <c r="M22" s="8">
        <v>9046</v>
      </c>
      <c r="N22" s="8">
        <v>5467</v>
      </c>
      <c r="O22" s="8">
        <v>1888</v>
      </c>
      <c r="P22" s="8">
        <v>1888</v>
      </c>
      <c r="Q22" s="8">
        <v>1888</v>
      </c>
      <c r="R22" s="8">
        <v>1888</v>
      </c>
      <c r="S22" s="8">
        <v>1888</v>
      </c>
      <c r="T22" s="8"/>
      <c r="U22" s="8"/>
      <c r="V22" s="8"/>
      <c r="W22" s="8"/>
    </row>
    <row r="23" spans="2:23" ht="15.75" customHeight="1">
      <c r="B23" s="50">
        <v>1.3</v>
      </c>
      <c r="C23" s="41" t="s">
        <v>244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23" ht="15.75" customHeight="1">
      <c r="B24" s="52" t="s">
        <v>123</v>
      </c>
      <c r="C24" s="41" t="s">
        <v>112</v>
      </c>
      <c r="D24" s="8"/>
      <c r="E24" s="8"/>
      <c r="F24" s="8">
        <v>5200</v>
      </c>
      <c r="G24" s="8">
        <v>5200</v>
      </c>
      <c r="H24" s="8">
        <v>5200</v>
      </c>
      <c r="I24" s="8">
        <v>5200</v>
      </c>
      <c r="J24" s="8">
        <v>5200</v>
      </c>
      <c r="K24" s="8">
        <v>5200</v>
      </c>
      <c r="L24" s="8">
        <v>5200</v>
      </c>
      <c r="M24" s="8">
        <v>5200</v>
      </c>
      <c r="N24" s="8">
        <v>5200</v>
      </c>
      <c r="O24" s="8">
        <v>5200</v>
      </c>
      <c r="P24" s="8">
        <v>0</v>
      </c>
      <c r="Q24" s="8">
        <v>0</v>
      </c>
      <c r="R24" s="8">
        <v>0</v>
      </c>
      <c r="S24" s="8">
        <v>0</v>
      </c>
      <c r="T24" s="8"/>
      <c r="U24" s="8"/>
      <c r="V24" s="8"/>
      <c r="W24" s="8"/>
    </row>
    <row r="25" spans="2:23" ht="15.75" customHeight="1">
      <c r="B25" s="52" t="s">
        <v>124</v>
      </c>
      <c r="C25" s="12" t="str">
        <f>CONCATENATE($C$23,"摊销")</f>
        <v>土地摊销</v>
      </c>
      <c r="D25" s="8">
        <f>SUM(E25:T25)</f>
        <v>5200</v>
      </c>
      <c r="E25" s="8"/>
      <c r="F25" s="8">
        <v>520</v>
      </c>
      <c r="G25" s="8">
        <v>520</v>
      </c>
      <c r="H25" s="8">
        <v>520</v>
      </c>
      <c r="I25" s="8">
        <v>520</v>
      </c>
      <c r="J25" s="8">
        <v>520</v>
      </c>
      <c r="K25" s="8">
        <v>520</v>
      </c>
      <c r="L25" s="8">
        <v>520</v>
      </c>
      <c r="M25" s="8">
        <v>520</v>
      </c>
      <c r="N25" s="8">
        <v>520</v>
      </c>
      <c r="O25" s="8">
        <v>520</v>
      </c>
      <c r="P25" s="8">
        <v>0</v>
      </c>
      <c r="Q25" s="8">
        <v>0</v>
      </c>
      <c r="R25" s="8">
        <v>0</v>
      </c>
      <c r="S25" s="8">
        <v>0</v>
      </c>
      <c r="T25" s="8"/>
      <c r="U25" s="8"/>
      <c r="V25" s="8"/>
      <c r="W25" s="8"/>
    </row>
    <row r="26" spans="2:23" ht="15.75" customHeight="1">
      <c r="B26" s="52" t="s">
        <v>125</v>
      </c>
      <c r="C26" s="12" t="str">
        <f>CONCATENATE("增加",$C$23,"投资")</f>
        <v>增加土地投资</v>
      </c>
      <c r="D26" s="8">
        <f>SUM(E26:T26)</f>
        <v>5200</v>
      </c>
      <c r="E26" s="8">
        <v>5200</v>
      </c>
      <c r="F26" s="8">
        <v>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2:23" ht="15.75" customHeight="1">
      <c r="B27" s="52" t="s">
        <v>126</v>
      </c>
      <c r="C27" s="12" t="str">
        <f>CONCATENATE("摊销期满的",$C$23)</f>
        <v>摊销期满的土地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v>5200</v>
      </c>
      <c r="P27" s="8">
        <v>0</v>
      </c>
      <c r="Q27" s="8"/>
      <c r="R27" s="8"/>
      <c r="S27" s="8"/>
      <c r="T27" s="8"/>
      <c r="U27" s="8"/>
      <c r="V27" s="8"/>
      <c r="W27" s="8"/>
    </row>
    <row r="28" spans="2:23" ht="15.75" customHeight="1">
      <c r="B28" s="52" t="s">
        <v>127</v>
      </c>
      <c r="C28" s="12" t="str">
        <f>CONCATENATE($C$23,"净值")</f>
        <v>土地净值</v>
      </c>
      <c r="D28" s="8"/>
      <c r="E28" s="8"/>
      <c r="F28" s="8">
        <v>4680</v>
      </c>
      <c r="G28" s="8">
        <v>4160</v>
      </c>
      <c r="H28" s="8">
        <v>3640</v>
      </c>
      <c r="I28" s="8">
        <v>3120</v>
      </c>
      <c r="J28" s="8">
        <v>2600</v>
      </c>
      <c r="K28" s="8">
        <v>2080</v>
      </c>
      <c r="L28" s="8">
        <v>1560</v>
      </c>
      <c r="M28" s="8">
        <v>1040</v>
      </c>
      <c r="N28" s="8">
        <v>520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/>
      <c r="U28" s="8"/>
      <c r="V28" s="8"/>
      <c r="W28" s="8"/>
    </row>
    <row r="29" spans="2:23" ht="15.75" customHeight="1">
      <c r="B29" s="50">
        <v>1.4</v>
      </c>
      <c r="C29" s="41" t="s">
        <v>245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2:23" ht="15.75" customHeight="1">
      <c r="B30" s="52" t="s">
        <v>128</v>
      </c>
      <c r="C30" s="41" t="s">
        <v>112</v>
      </c>
      <c r="D30" s="8"/>
      <c r="E30" s="8"/>
      <c r="F30" s="8">
        <v>2462</v>
      </c>
      <c r="G30" s="8">
        <v>2462</v>
      </c>
      <c r="H30" s="8">
        <v>2462</v>
      </c>
      <c r="I30" s="8">
        <v>2462</v>
      </c>
      <c r="J30" s="8">
        <v>2462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/>
      <c r="U30" s="8"/>
      <c r="V30" s="8"/>
      <c r="W30" s="8"/>
    </row>
    <row r="31" spans="2:23" ht="15.75" customHeight="1">
      <c r="B31" s="52" t="s">
        <v>129</v>
      </c>
      <c r="C31" s="12" t="str">
        <f>CONCATENATE($C$29,"摊销")</f>
        <v>其他资产摊销</v>
      </c>
      <c r="D31" s="8">
        <f>SUM(E31:T31)</f>
        <v>2462</v>
      </c>
      <c r="E31" s="8"/>
      <c r="F31" s="8">
        <v>492</v>
      </c>
      <c r="G31" s="8">
        <v>492</v>
      </c>
      <c r="H31" s="8">
        <v>492</v>
      </c>
      <c r="I31" s="8">
        <v>492</v>
      </c>
      <c r="J31" s="8">
        <v>494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/>
      <c r="U31" s="8"/>
      <c r="V31" s="8"/>
      <c r="W31" s="8"/>
    </row>
    <row r="32" spans="2:23" ht="15.75" customHeight="1">
      <c r="B32" s="52" t="s">
        <v>130</v>
      </c>
      <c r="C32" s="12" t="str">
        <f>CONCATENATE("增加",$C$29,"投资")</f>
        <v>增加其他资产投资</v>
      </c>
      <c r="D32" s="8">
        <f>SUM(E32:T32)</f>
        <v>2462</v>
      </c>
      <c r="E32" s="53">
        <v>2462</v>
      </c>
      <c r="F32" s="53"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2:23" ht="15.75" customHeight="1">
      <c r="B33" s="52" t="s">
        <v>131</v>
      </c>
      <c r="C33" s="12" t="str">
        <f>CONCATENATE("摊销期满的",$C$29)</f>
        <v>摊销期满的其他资产</v>
      </c>
      <c r="D33" s="8"/>
      <c r="E33" s="8"/>
      <c r="F33" s="8"/>
      <c r="G33" s="8"/>
      <c r="H33" s="8"/>
      <c r="I33" s="8"/>
      <c r="J33" s="53">
        <v>2462</v>
      </c>
      <c r="K33" s="53">
        <v>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2:23" ht="15.75" customHeight="1">
      <c r="B34" s="52" t="s">
        <v>132</v>
      </c>
      <c r="C34" s="12" t="str">
        <f>CONCATENATE($C$29,"净值")</f>
        <v>其他资产净值</v>
      </c>
      <c r="D34" s="8"/>
      <c r="E34" s="8"/>
      <c r="F34" s="53">
        <v>1970</v>
      </c>
      <c r="G34" s="53">
        <v>1478</v>
      </c>
      <c r="H34" s="53">
        <v>986</v>
      </c>
      <c r="I34" s="53">
        <v>494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8"/>
      <c r="U34" s="8"/>
      <c r="V34" s="8"/>
      <c r="W34" s="8"/>
    </row>
    <row r="35" spans="2:23" ht="15.75" customHeight="1">
      <c r="B35" s="49" t="s">
        <v>172</v>
      </c>
      <c r="C35" s="51" t="s">
        <v>173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2:23" ht="15.75" customHeight="1">
      <c r="B36" s="50" t="s">
        <v>174</v>
      </c>
      <c r="C36" s="41" t="s">
        <v>112</v>
      </c>
      <c r="D36" s="8"/>
      <c r="E36" s="8">
        <v>0</v>
      </c>
      <c r="F36" s="8">
        <v>7662</v>
      </c>
      <c r="G36" s="8">
        <v>7662</v>
      </c>
      <c r="H36" s="8">
        <v>7662</v>
      </c>
      <c r="I36" s="8">
        <v>7662</v>
      </c>
      <c r="J36" s="8">
        <v>7662</v>
      </c>
      <c r="K36" s="8">
        <v>5200</v>
      </c>
      <c r="L36" s="8">
        <v>5200</v>
      </c>
      <c r="M36" s="8">
        <v>5200</v>
      </c>
      <c r="N36" s="8">
        <v>5200</v>
      </c>
      <c r="O36" s="8">
        <v>5200</v>
      </c>
      <c r="P36" s="8">
        <v>0</v>
      </c>
      <c r="Q36" s="8">
        <v>0</v>
      </c>
      <c r="R36" s="8">
        <v>0</v>
      </c>
      <c r="S36" s="8">
        <v>0</v>
      </c>
      <c r="T36" s="8"/>
      <c r="U36" s="8"/>
      <c r="V36" s="8"/>
      <c r="W36" s="8"/>
    </row>
    <row r="37" spans="2:23" ht="15.75" customHeight="1">
      <c r="B37" s="50" t="s">
        <v>175</v>
      </c>
      <c r="C37" s="41" t="s">
        <v>55</v>
      </c>
      <c r="D37" s="8">
        <f>SUM(E37:T37)</f>
        <v>7662</v>
      </c>
      <c r="E37" s="8">
        <v>0</v>
      </c>
      <c r="F37" s="8">
        <v>1012</v>
      </c>
      <c r="G37" s="8">
        <v>1012</v>
      </c>
      <c r="H37" s="8">
        <v>1012</v>
      </c>
      <c r="I37" s="8">
        <v>1012</v>
      </c>
      <c r="J37" s="8">
        <v>1014</v>
      </c>
      <c r="K37" s="8">
        <v>520</v>
      </c>
      <c r="L37" s="8">
        <v>520</v>
      </c>
      <c r="M37" s="8">
        <v>520</v>
      </c>
      <c r="N37" s="8">
        <v>520</v>
      </c>
      <c r="O37" s="8">
        <v>520</v>
      </c>
      <c r="P37" s="8">
        <v>0</v>
      </c>
      <c r="Q37" s="8">
        <v>0</v>
      </c>
      <c r="R37" s="8">
        <v>0</v>
      </c>
      <c r="S37" s="8">
        <v>0</v>
      </c>
      <c r="T37" s="8"/>
      <c r="U37" s="8"/>
      <c r="V37" s="8"/>
      <c r="W37" s="8"/>
    </row>
    <row r="38" spans="2:23" ht="15.75" customHeight="1">
      <c r="B38" s="50" t="s">
        <v>176</v>
      </c>
      <c r="C38" s="41" t="s">
        <v>113</v>
      </c>
      <c r="D38" s="8">
        <f>SUM(E38:T38)</f>
        <v>7662</v>
      </c>
      <c r="E38" s="8">
        <v>7662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/>
      <c r="U38" s="8"/>
      <c r="V38" s="8"/>
      <c r="W38" s="8"/>
    </row>
    <row r="39" spans="2:23" ht="15.75" customHeight="1">
      <c r="B39" s="50" t="s">
        <v>177</v>
      </c>
      <c r="C39" s="41" t="s">
        <v>75</v>
      </c>
      <c r="D39" s="8"/>
      <c r="E39" s="8">
        <v>0</v>
      </c>
      <c r="F39" s="8">
        <v>6650</v>
      </c>
      <c r="G39" s="8">
        <v>5638</v>
      </c>
      <c r="H39" s="8">
        <v>4626</v>
      </c>
      <c r="I39" s="8">
        <v>3614</v>
      </c>
      <c r="J39" s="8">
        <v>2600</v>
      </c>
      <c r="K39" s="8">
        <v>2080</v>
      </c>
      <c r="L39" s="8">
        <v>1560</v>
      </c>
      <c r="M39" s="8">
        <v>1040</v>
      </c>
      <c r="N39" s="8">
        <v>520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/>
      <c r="U39" s="8"/>
      <c r="V39" s="8"/>
      <c r="W39" s="8"/>
    </row>
    <row r="46" ht="15.75" customHeight="1"/>
    <row r="53" ht="15.75" customHeight="1"/>
    <row r="60" ht="15.75" customHeight="1"/>
    <row r="67" ht="15.75" customHeight="1"/>
    <row r="68" ht="15.75" customHeight="1"/>
  </sheetData>
  <mergeCells count="4">
    <mergeCell ref="B1:C1"/>
    <mergeCell ref="B3:B4"/>
    <mergeCell ref="C3:C4"/>
    <mergeCell ref="D3:D4"/>
  </mergeCells>
  <printOptions horizontalCentered="1"/>
  <pageMargins left="0.8661417322834646" right="0.8661417322834646" top="1.3779527559055118" bottom="0.984251968503937" header="0.984251968503937" footer="0.5118110236220472"/>
  <pageSetup blackAndWhite="1" horizontalDpi="180" verticalDpi="180" orientation="landscape" pageOrder="overThenDown" paperSize="9" r:id="rId1"/>
  <headerFooter alignWithMargins="0">
    <oddHeader>&amp;C&amp;"隶书"&amp;18&amp;U固定资产折旧费估算表</oddHeader>
    <oddFooter>&amp;C第 &amp;P 页</oddFooter>
  </headerFooter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B1:W26"/>
  <sheetViews>
    <sheetView showGridLines="0" showZeros="0" workbookViewId="0" topLeftCell="A1">
      <pane xSplit="3" ySplit="4" topLeftCell="K14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3" sqref="C3:C4"/>
    </sheetView>
  </sheetViews>
  <sheetFormatPr defaultColWidth="9.00390625" defaultRowHeight="14.25"/>
  <cols>
    <col min="1" max="1" width="1.25" style="1" customWidth="1"/>
    <col min="2" max="2" width="5.625" style="1" customWidth="1"/>
    <col min="3" max="3" width="22.625" style="1" customWidth="1"/>
    <col min="4" max="23" width="8.625" style="1" customWidth="1"/>
    <col min="24" max="16384" width="9.00390625" style="1" customWidth="1"/>
  </cols>
  <sheetData>
    <row r="1" spans="2:3" ht="21" customHeight="1">
      <c r="B1" s="74" t="s">
        <v>133</v>
      </c>
      <c r="C1" s="75"/>
    </row>
    <row r="2" spans="2:23" ht="15.75" customHeight="1">
      <c r="B2" s="73" t="s">
        <v>253</v>
      </c>
      <c r="M2" s="1" t="str">
        <f>CONCATENATE("万",'[1]Udata'!$H$28)</f>
        <v>万元</v>
      </c>
      <c r="W2" s="1" t="str">
        <f>CONCATENATE("万",'[1]Udata'!$H$28)</f>
        <v>万元</v>
      </c>
    </row>
    <row r="3" spans="2:23" ht="15.75" customHeight="1">
      <c r="B3" s="76" t="s">
        <v>1</v>
      </c>
      <c r="C3" s="76" t="s">
        <v>2</v>
      </c>
      <c r="D3" s="76" t="s">
        <v>3</v>
      </c>
      <c r="E3" s="2" t="s">
        <v>4</v>
      </c>
      <c r="F3" s="2" t="s">
        <v>5</v>
      </c>
      <c r="G3" s="2" t="s">
        <v>6</v>
      </c>
      <c r="H3" s="3"/>
      <c r="I3" s="3"/>
      <c r="J3" s="3"/>
      <c r="K3" s="3"/>
      <c r="L3" s="3"/>
      <c r="M3" s="3"/>
      <c r="N3" s="2" t="s">
        <v>6</v>
      </c>
      <c r="O3" s="3"/>
      <c r="P3" s="3"/>
      <c r="Q3" s="3"/>
      <c r="R3" s="3"/>
      <c r="S3" s="3"/>
      <c r="T3" s="4"/>
      <c r="U3" s="4"/>
      <c r="V3" s="4"/>
      <c r="W3" s="4"/>
    </row>
    <row r="4" spans="2:23" ht="15.75" customHeight="1">
      <c r="B4" s="77"/>
      <c r="C4" s="77"/>
      <c r="D4" s="77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4"/>
      <c r="U4" s="4"/>
      <c r="V4" s="4"/>
      <c r="W4" s="4"/>
    </row>
    <row r="5" spans="2:23" ht="15.75" customHeight="1">
      <c r="B5" s="42">
        <v>1</v>
      </c>
      <c r="C5" s="51" t="s">
        <v>178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5.75" customHeight="1">
      <c r="B6" s="40">
        <v>1.1</v>
      </c>
      <c r="C6" s="41" t="s">
        <v>179</v>
      </c>
      <c r="D6" s="8"/>
      <c r="E6" s="8">
        <v>0</v>
      </c>
      <c r="F6" s="8">
        <v>36071</v>
      </c>
      <c r="G6" s="8">
        <v>31218</v>
      </c>
      <c r="H6" s="8">
        <v>23067</v>
      </c>
      <c r="I6" s="8">
        <v>14770</v>
      </c>
      <c r="J6" s="8">
        <v>6184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/>
      <c r="U6" s="8"/>
      <c r="V6" s="8"/>
      <c r="W6" s="8"/>
    </row>
    <row r="7" spans="2:23" ht="15.75" customHeight="1">
      <c r="B7" s="40" t="s">
        <v>180</v>
      </c>
      <c r="C7" s="41" t="str">
        <f>'[1]Udata'!$FW$12</f>
        <v>国内硬贷</v>
      </c>
      <c r="D7" s="8"/>
      <c r="E7" s="8"/>
      <c r="F7" s="8">
        <v>36071</v>
      </c>
      <c r="G7" s="8">
        <v>31218</v>
      </c>
      <c r="H7" s="8">
        <v>23067</v>
      </c>
      <c r="I7" s="8">
        <v>14770</v>
      </c>
      <c r="J7" s="8">
        <v>6184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/>
      <c r="U7" s="8"/>
      <c r="V7" s="8"/>
      <c r="W7" s="8"/>
    </row>
    <row r="8" spans="2:23" ht="15.75" customHeight="1">
      <c r="B8" s="40" t="s">
        <v>181</v>
      </c>
      <c r="C8" s="41" t="s">
        <v>134</v>
      </c>
      <c r="D8" s="8">
        <f aca="true" t="shared" si="0" ref="D8:D15">SUM(E8:T8)</f>
        <v>35000</v>
      </c>
      <c r="E8" s="8">
        <v>35000</v>
      </c>
      <c r="F8" s="8">
        <v>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2:23" ht="15.75" customHeight="1">
      <c r="B9" s="40" t="s">
        <v>182</v>
      </c>
      <c r="C9" s="41" t="str">
        <f>C7</f>
        <v>国内硬贷</v>
      </c>
      <c r="D9" s="8">
        <f t="shared" si="0"/>
        <v>35000</v>
      </c>
      <c r="E9" s="8">
        <v>35000</v>
      </c>
      <c r="F9" s="8">
        <v>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ht="15.75" customHeight="1">
      <c r="B10" s="40" t="s">
        <v>183</v>
      </c>
      <c r="C10" s="41" t="s">
        <v>135</v>
      </c>
      <c r="D10" s="8">
        <f t="shared" si="0"/>
        <v>1071</v>
      </c>
      <c r="E10" s="8">
        <v>1071</v>
      </c>
      <c r="F10" s="8">
        <v>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2:23" ht="15.75" customHeight="1">
      <c r="B11" s="40" t="s">
        <v>184</v>
      </c>
      <c r="C11" s="41" t="str">
        <f>C9</f>
        <v>国内硬贷</v>
      </c>
      <c r="D11" s="8">
        <f t="shared" si="0"/>
        <v>1071</v>
      </c>
      <c r="E11" s="8">
        <v>1071</v>
      </c>
      <c r="F11" s="8"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2:23" ht="15.75" customHeight="1">
      <c r="B12" s="40" t="s">
        <v>185</v>
      </c>
      <c r="C12" s="41" t="s">
        <v>136</v>
      </c>
      <c r="D12" s="8">
        <f t="shared" si="0"/>
        <v>6813</v>
      </c>
      <c r="E12" s="8"/>
      <c r="F12" s="8">
        <v>2208</v>
      </c>
      <c r="G12" s="8">
        <v>1911</v>
      </c>
      <c r="H12" s="8">
        <v>1412</v>
      </c>
      <c r="I12" s="8">
        <v>904</v>
      </c>
      <c r="J12" s="8">
        <v>378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/>
      <c r="U12" s="8"/>
      <c r="V12" s="8"/>
      <c r="W12" s="8"/>
    </row>
    <row r="13" spans="2:23" ht="15.75" customHeight="1">
      <c r="B13" s="40" t="s">
        <v>128</v>
      </c>
      <c r="C13" s="41" t="str">
        <f>C11</f>
        <v>国内硬贷</v>
      </c>
      <c r="D13" s="8">
        <f t="shared" si="0"/>
        <v>6813</v>
      </c>
      <c r="E13" s="8"/>
      <c r="F13" s="8">
        <v>2208</v>
      </c>
      <c r="G13" s="8">
        <v>1911</v>
      </c>
      <c r="H13" s="8">
        <v>1412</v>
      </c>
      <c r="I13" s="8">
        <v>904</v>
      </c>
      <c r="J13" s="8">
        <v>378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/>
      <c r="U13" s="8"/>
      <c r="V13" s="8"/>
      <c r="W13" s="8"/>
    </row>
    <row r="14" spans="2:23" ht="15.75" customHeight="1">
      <c r="B14" s="40" t="s">
        <v>137</v>
      </c>
      <c r="C14" s="41" t="s">
        <v>138</v>
      </c>
      <c r="D14" s="8">
        <f t="shared" si="0"/>
        <v>36071</v>
      </c>
      <c r="E14" s="8">
        <v>0</v>
      </c>
      <c r="F14" s="8">
        <v>4853</v>
      </c>
      <c r="G14" s="8">
        <v>8151</v>
      </c>
      <c r="H14" s="8">
        <v>8297</v>
      </c>
      <c r="I14" s="8">
        <v>8586</v>
      </c>
      <c r="J14" s="8">
        <v>6184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/>
      <c r="U14" s="8"/>
      <c r="V14" s="8"/>
      <c r="W14" s="8"/>
    </row>
    <row r="15" spans="2:23" ht="15.75" customHeight="1">
      <c r="B15" s="40" t="s">
        <v>139</v>
      </c>
      <c r="C15" s="41" t="str">
        <f>C13</f>
        <v>国内硬贷</v>
      </c>
      <c r="D15" s="8">
        <f t="shared" si="0"/>
        <v>36071</v>
      </c>
      <c r="E15" s="8"/>
      <c r="F15" s="8">
        <v>4853</v>
      </c>
      <c r="G15" s="8">
        <v>8151</v>
      </c>
      <c r="H15" s="8">
        <v>8297</v>
      </c>
      <c r="I15" s="8">
        <v>8586</v>
      </c>
      <c r="J15" s="8">
        <v>6184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2:14" ht="15.75" customHeight="1">
      <c r="B16" s="42">
        <v>2</v>
      </c>
      <c r="C16" s="51" t="s">
        <v>246</v>
      </c>
      <c r="D16" s="8">
        <f aca="true" t="shared" si="1" ref="D16:D21">SUM(E16:K16)</f>
        <v>38774</v>
      </c>
      <c r="E16" s="8">
        <v>0</v>
      </c>
      <c r="F16" s="8">
        <v>4853</v>
      </c>
      <c r="G16" s="8">
        <v>8151</v>
      </c>
      <c r="H16" s="8">
        <v>8297</v>
      </c>
      <c r="I16" s="8">
        <v>8586</v>
      </c>
      <c r="J16" s="8">
        <v>8887</v>
      </c>
      <c r="K16" s="8"/>
      <c r="L16" s="8"/>
      <c r="M16" s="8"/>
      <c r="N16" s="8"/>
    </row>
    <row r="17" spans="2:14" ht="15.75" customHeight="1">
      <c r="B17" s="40">
        <v>2.1</v>
      </c>
      <c r="C17" s="12" t="s">
        <v>140</v>
      </c>
      <c r="D17" s="8">
        <f t="shared" si="1"/>
        <v>12912</v>
      </c>
      <c r="E17" s="8">
        <v>0</v>
      </c>
      <c r="F17" s="8">
        <v>-319</v>
      </c>
      <c r="G17" s="8">
        <v>2979</v>
      </c>
      <c r="H17" s="8">
        <v>3125</v>
      </c>
      <c r="I17" s="8">
        <v>3414</v>
      </c>
      <c r="J17" s="8">
        <v>3713</v>
      </c>
      <c r="K17" s="8"/>
      <c r="L17" s="8"/>
      <c r="M17" s="8"/>
      <c r="N17" s="8"/>
    </row>
    <row r="18" spans="2:14" ht="15.75" customHeight="1">
      <c r="B18" s="40">
        <v>2.2</v>
      </c>
      <c r="C18" s="12" t="s">
        <v>141</v>
      </c>
      <c r="D18" s="8">
        <f t="shared" si="1"/>
        <v>20800</v>
      </c>
      <c r="E18" s="8">
        <v>0</v>
      </c>
      <c r="F18" s="8">
        <v>4160</v>
      </c>
      <c r="G18" s="8">
        <v>4160</v>
      </c>
      <c r="H18" s="8">
        <v>4160</v>
      </c>
      <c r="I18" s="8">
        <v>4160</v>
      </c>
      <c r="J18" s="8">
        <v>4160</v>
      </c>
      <c r="K18" s="8"/>
      <c r="L18" s="8"/>
      <c r="M18" s="8"/>
      <c r="N18" s="8"/>
    </row>
    <row r="19" spans="2:14" ht="15.75" customHeight="1">
      <c r="B19" s="40">
        <v>2.3</v>
      </c>
      <c r="C19" s="12" t="s">
        <v>55</v>
      </c>
      <c r="D19" s="8">
        <f t="shared" si="1"/>
        <v>5062</v>
      </c>
      <c r="E19" s="8">
        <v>0</v>
      </c>
      <c r="F19" s="8">
        <v>1012</v>
      </c>
      <c r="G19" s="8">
        <v>1012</v>
      </c>
      <c r="H19" s="8">
        <v>1012</v>
      </c>
      <c r="I19" s="8">
        <v>1012</v>
      </c>
      <c r="J19" s="8">
        <v>1014</v>
      </c>
      <c r="K19" s="8"/>
      <c r="L19" s="8"/>
      <c r="M19" s="8"/>
      <c r="N19" s="8"/>
    </row>
    <row r="20" spans="2:14" ht="15.75" customHeight="1">
      <c r="B20" s="42" t="s">
        <v>247</v>
      </c>
      <c r="C20" s="43" t="s">
        <v>142</v>
      </c>
      <c r="D20" s="8">
        <f t="shared" si="1"/>
        <v>36071</v>
      </c>
      <c r="E20" s="8">
        <v>0</v>
      </c>
      <c r="F20" s="8">
        <v>4853</v>
      </c>
      <c r="G20" s="8">
        <v>8151</v>
      </c>
      <c r="H20" s="8">
        <v>8297</v>
      </c>
      <c r="I20" s="8">
        <v>8586</v>
      </c>
      <c r="J20" s="8">
        <v>6184</v>
      </c>
      <c r="K20" s="8"/>
      <c r="L20" s="8"/>
      <c r="M20" s="8"/>
      <c r="N20" s="8"/>
    </row>
    <row r="21" spans="2:14" ht="15.75" customHeight="1">
      <c r="B21" s="42" t="s">
        <v>248</v>
      </c>
      <c r="C21" s="43" t="s">
        <v>186</v>
      </c>
      <c r="D21" s="8">
        <f t="shared" si="1"/>
        <v>2703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2703</v>
      </c>
      <c r="K21" s="8"/>
      <c r="L21" s="8"/>
      <c r="M21" s="8"/>
      <c r="N21" s="8"/>
    </row>
    <row r="22" spans="2:14" ht="15.75" customHeight="1">
      <c r="B22" s="42" t="s">
        <v>249</v>
      </c>
      <c r="C22" s="51" t="s">
        <v>187</v>
      </c>
      <c r="D22" s="8"/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2703</v>
      </c>
      <c r="K22" s="8"/>
      <c r="L22" s="8"/>
      <c r="M22" s="8"/>
      <c r="N22" s="8"/>
    </row>
    <row r="23" spans="2:23" ht="15.75" customHeight="1">
      <c r="B23" s="42" t="s">
        <v>250</v>
      </c>
      <c r="C23" s="51" t="s">
        <v>188</v>
      </c>
      <c r="D23" s="8"/>
      <c r="E23" s="8">
        <v>0</v>
      </c>
      <c r="F23" s="8">
        <v>12.68</v>
      </c>
      <c r="G23" s="8">
        <v>24.6</v>
      </c>
      <c r="H23" s="8">
        <v>33.89</v>
      </c>
      <c r="I23" s="8">
        <v>54.78</v>
      </c>
      <c r="J23" s="8">
        <v>135.43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/>
      <c r="U23" s="8"/>
      <c r="V23" s="8"/>
      <c r="W23" s="8"/>
    </row>
    <row r="24" spans="2:23" ht="15.75" customHeight="1">
      <c r="B24" s="42" t="s">
        <v>251</v>
      </c>
      <c r="C24" s="51" t="s">
        <v>189</v>
      </c>
      <c r="D24" s="8"/>
      <c r="E24" s="8">
        <v>0</v>
      </c>
      <c r="F24" s="8">
        <v>13.45</v>
      </c>
      <c r="G24" s="8">
        <v>26.11</v>
      </c>
      <c r="H24" s="8">
        <v>35.97</v>
      </c>
      <c r="I24" s="8">
        <v>58.13</v>
      </c>
      <c r="J24" s="8">
        <v>143.71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/>
      <c r="U24" s="8"/>
      <c r="V24" s="8"/>
      <c r="W24" s="8"/>
    </row>
    <row r="25" spans="2:23" ht="15.75" customHeight="1">
      <c r="B25" s="42" t="s">
        <v>252</v>
      </c>
      <c r="C25" s="51" t="s">
        <v>190</v>
      </c>
      <c r="D25" s="8"/>
      <c r="E25" s="8">
        <v>0</v>
      </c>
      <c r="F25" s="8">
        <v>85.55</v>
      </c>
      <c r="G25" s="8">
        <v>361.07</v>
      </c>
      <c r="H25" s="8">
        <v>488.67</v>
      </c>
      <c r="I25" s="8">
        <v>763.27</v>
      </c>
      <c r="J25" s="8">
        <v>1824.87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/>
      <c r="U25" s="8"/>
      <c r="V25" s="8"/>
      <c r="W25" s="8"/>
    </row>
    <row r="26" spans="2:23" ht="15.75" customHeight="1">
      <c r="B26" s="54"/>
      <c r="C26" s="55" t="s">
        <v>191</v>
      </c>
      <c r="D26" s="56"/>
      <c r="E26" s="57"/>
      <c r="F26" s="57"/>
      <c r="G26" s="57"/>
      <c r="H26" s="57">
        <f>ROUND(5.69584786767188,2)</f>
        <v>5.7</v>
      </c>
      <c r="I26" s="58" t="s">
        <v>192</v>
      </c>
      <c r="J26" s="57"/>
      <c r="K26" s="57"/>
      <c r="L26" s="57"/>
      <c r="M26" s="59"/>
      <c r="N26" s="56"/>
      <c r="O26" s="57"/>
      <c r="P26" s="57"/>
      <c r="Q26" s="57"/>
      <c r="R26" s="60">
        <f>H26</f>
        <v>5.7</v>
      </c>
      <c r="S26" s="57" t="str">
        <f>I26</f>
        <v>年</v>
      </c>
      <c r="T26" s="57"/>
      <c r="U26" s="57"/>
      <c r="V26" s="57"/>
      <c r="W26" s="59"/>
    </row>
  </sheetData>
  <mergeCells count="4">
    <mergeCell ref="B1:C1"/>
    <mergeCell ref="B3:B4"/>
    <mergeCell ref="C3:C4"/>
    <mergeCell ref="D3:D4"/>
  </mergeCells>
  <printOptions horizontalCentered="1"/>
  <pageMargins left="0.8661417322834646" right="0.8661417322834646" top="1.3779527559055118" bottom="0.984251968503937" header="0.984251968503937" footer="0.5118110236220472"/>
  <pageSetup blackAndWhite="1" horizontalDpi="180" verticalDpi="180" orientation="landscape" pageOrder="overThenDown" paperSize="9" r:id="rId1"/>
  <headerFooter alignWithMargins="0">
    <oddHeader>&amp;C&amp;"隶书"&amp;18&amp;U借款还本付息计算表</oddHeader>
    <oddFooter>&amp;C第 &amp;P 页</oddFooter>
  </headerFooter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D15"/>
  <sheetViews>
    <sheetView showGridLines="0" workbookViewId="0" topLeftCell="A1">
      <selection activeCell="C3" sqref="C3:C15"/>
    </sheetView>
  </sheetViews>
  <sheetFormatPr defaultColWidth="9.00390625" defaultRowHeight="14.25"/>
  <cols>
    <col min="1" max="1" width="2.75390625" style="0" customWidth="1"/>
    <col min="2" max="2" width="31.625" style="0" customWidth="1"/>
    <col min="3" max="3" width="14.625" style="0" customWidth="1"/>
    <col min="4" max="4" width="13.875" style="0" customWidth="1"/>
  </cols>
  <sheetData>
    <row r="1" spans="1:4" ht="94.5" customHeight="1">
      <c r="A1" s="61"/>
      <c r="B1" s="78" t="s">
        <v>193</v>
      </c>
      <c r="C1" s="78"/>
      <c r="D1" s="78"/>
    </row>
    <row r="2" spans="2:4" ht="25.5" customHeight="1">
      <c r="B2" s="62" t="s">
        <v>194</v>
      </c>
      <c r="C2" s="62" t="s">
        <v>195</v>
      </c>
      <c r="D2" s="62" t="s">
        <v>196</v>
      </c>
    </row>
    <row r="3" spans="2:4" ht="19.5" customHeight="1">
      <c r="B3" s="63" t="s">
        <v>197</v>
      </c>
      <c r="C3" s="64">
        <v>13.59</v>
      </c>
      <c r="D3" s="64" t="s">
        <v>198</v>
      </c>
    </row>
    <row r="4" spans="2:4" ht="19.5" customHeight="1">
      <c r="B4" s="63" t="s">
        <v>199</v>
      </c>
      <c r="C4" s="64">
        <v>17.4</v>
      </c>
      <c r="D4" s="64" t="s">
        <v>198</v>
      </c>
    </row>
    <row r="5" spans="2:4" ht="19.5" customHeight="1">
      <c r="B5" s="63" t="s">
        <v>200</v>
      </c>
      <c r="C5" s="64">
        <v>17.27</v>
      </c>
      <c r="D5" s="64" t="s">
        <v>198</v>
      </c>
    </row>
    <row r="6" spans="2:4" ht="19.5" customHeight="1">
      <c r="B6" s="63" t="s">
        <v>201</v>
      </c>
      <c r="C6" s="64">
        <v>7.19</v>
      </c>
      <c r="D6" s="64" t="s">
        <v>202</v>
      </c>
    </row>
    <row r="7" spans="2:4" ht="19.5" customHeight="1">
      <c r="B7" s="63" t="s">
        <v>203</v>
      </c>
      <c r="C7" s="64">
        <v>6.34</v>
      </c>
      <c r="D7" s="64" t="s">
        <v>202</v>
      </c>
    </row>
    <row r="8" spans="2:4" ht="19.5" customHeight="1">
      <c r="B8" s="63" t="s">
        <v>204</v>
      </c>
      <c r="C8" s="64">
        <v>11354</v>
      </c>
      <c r="D8" s="64" t="s">
        <v>205</v>
      </c>
    </row>
    <row r="9" spans="2:4" ht="19.5" customHeight="1">
      <c r="B9" s="63" t="s">
        <v>206</v>
      </c>
      <c r="C9" s="64">
        <v>25624</v>
      </c>
      <c r="D9" s="64" t="s">
        <v>205</v>
      </c>
    </row>
    <row r="10" spans="2:4" ht="19.5" customHeight="1">
      <c r="B10" s="63" t="s">
        <v>207</v>
      </c>
      <c r="C10" s="64">
        <v>15011</v>
      </c>
      <c r="D10" s="64" t="s">
        <v>205</v>
      </c>
    </row>
    <row r="11" spans="2:4" ht="19.5" customHeight="1">
      <c r="B11" s="63" t="s">
        <v>208</v>
      </c>
      <c r="C11" s="64">
        <v>12.08</v>
      </c>
      <c r="D11" s="64" t="s">
        <v>198</v>
      </c>
    </row>
    <row r="12" spans="2:4" ht="19.5" customHeight="1">
      <c r="B12" s="63" t="s">
        <v>209</v>
      </c>
      <c r="C12" s="64">
        <v>18.64</v>
      </c>
      <c r="D12" s="64" t="s">
        <v>198</v>
      </c>
    </row>
    <row r="13" spans="2:4" ht="19.5" customHeight="1">
      <c r="B13" s="63" t="s">
        <v>210</v>
      </c>
      <c r="C13" s="64">
        <v>32.73</v>
      </c>
      <c r="D13" s="64" t="s">
        <v>198</v>
      </c>
    </row>
    <row r="14" spans="2:4" ht="19.5" customHeight="1">
      <c r="B14" s="63" t="s">
        <v>211</v>
      </c>
      <c r="C14" s="64">
        <v>5.7</v>
      </c>
      <c r="D14" s="64" t="s">
        <v>202</v>
      </c>
    </row>
    <row r="15" spans="2:4" ht="19.5" customHeight="1">
      <c r="B15" s="63" t="s">
        <v>212</v>
      </c>
      <c r="C15" s="64">
        <v>65.31</v>
      </c>
      <c r="D15" s="64" t="s">
        <v>198</v>
      </c>
    </row>
  </sheetData>
  <mergeCells count="1">
    <mergeCell ref="B1:D1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HZW</cp:lastModifiedBy>
  <cp:lastPrinted>2005-08-28T03:28:33Z</cp:lastPrinted>
  <dcterms:created xsi:type="dcterms:W3CDTF">2005-08-27T12:43:44Z</dcterms:created>
  <dcterms:modified xsi:type="dcterms:W3CDTF">2009-05-11T11:47:19Z</dcterms:modified>
  <cp:category/>
  <cp:version/>
  <cp:contentType/>
  <cp:contentStatus/>
</cp:coreProperties>
</file>